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852" windowWidth="15192" windowHeight="8448" tabRatio="741" activeTab="0"/>
  </bookViews>
  <sheets>
    <sheet name="P&amp;L" sheetId="1" r:id="rId1"/>
    <sheet name="NFD" sheetId="2" r:id="rId2"/>
    <sheet name="Gas" sheetId="3" r:id="rId3"/>
    <sheet name="Electricity" sheetId="4" r:id="rId4"/>
    <sheet name="Water" sheetId="5" r:id="rId5"/>
    <sheet name="Waste" sheetId="6" r:id="rId6"/>
    <sheet name="Other business" sheetId="7" r:id="rId7"/>
  </sheets>
  <definedNames/>
  <calcPr fullCalcOnLoad="1"/>
</workbook>
</file>

<file path=xl/sharedStrings.xml><?xml version="1.0" encoding="utf-8"?>
<sst xmlns="http://schemas.openxmlformats.org/spreadsheetml/2006/main" count="176" uniqueCount="92">
  <si>
    <t xml:space="preserve">€ /000 </t>
  </si>
  <si>
    <t>Inc%</t>
  </si>
  <si>
    <t>a</t>
  </si>
  <si>
    <t>b</t>
  </si>
  <si>
    <t>c</t>
  </si>
  <si>
    <t>d=a+b+c</t>
  </si>
  <si>
    <t>e</t>
  </si>
  <si>
    <t>Sales</t>
  </si>
  <si>
    <t>Other operating revenues</t>
  </si>
  <si>
    <t>Raw materials</t>
  </si>
  <si>
    <t>Personnel costs</t>
  </si>
  <si>
    <t>Services</t>
  </si>
  <si>
    <t>Depreciation and provisions</t>
  </si>
  <si>
    <t>Other operating costs</t>
  </si>
  <si>
    <t>Capitalisations</t>
  </si>
  <si>
    <t>EBIT</t>
  </si>
  <si>
    <t>Income/(Loss) from investments</t>
  </si>
  <si>
    <t>Financial income</t>
  </si>
  <si>
    <t>Financial expenses</t>
  </si>
  <si>
    <t>Profit before tax</t>
  </si>
  <si>
    <t>Profit and Loss account</t>
  </si>
  <si>
    <t>Cash and cash equivalents</t>
  </si>
  <si>
    <t>Other current financisal receivables</t>
  </si>
  <si>
    <t>Operating costs</t>
  </si>
  <si>
    <t>EBITDA</t>
  </si>
  <si>
    <t>Revenues</t>
  </si>
  <si>
    <t>- of which Trading (m cubic meter)</t>
  </si>
  <si>
    <t>('000 ton)</t>
  </si>
  <si>
    <t>Depuration</t>
  </si>
  <si>
    <t>Sewerage</t>
  </si>
  <si>
    <t>Urban Waste</t>
  </si>
  <si>
    <t>Special Waste</t>
  </si>
  <si>
    <t>Total waste treated</t>
  </si>
  <si>
    <t>WTE</t>
  </si>
  <si>
    <t>Sorting plants</t>
  </si>
  <si>
    <t>Composting plants</t>
  </si>
  <si>
    <t>Other treatments</t>
  </si>
  <si>
    <t>Public Ligthing</t>
  </si>
  <si>
    <t>Municipality served</t>
  </si>
  <si>
    <t>Tax</t>
  </si>
  <si>
    <t>Net Profit</t>
  </si>
  <si>
    <t>Commercialized waste</t>
  </si>
  <si>
    <t>Production from plants</t>
  </si>
  <si>
    <t>Var. Ass.</t>
  </si>
  <si>
    <t>Var. %</t>
  </si>
  <si>
    <t>Operating data</t>
  </si>
  <si>
    <t>Volumes distributed (m cubic meter)</t>
  </si>
  <si>
    <t>District Hearting: volumes sold (Gwh)</t>
  </si>
  <si>
    <t>Volumes sold (m cubic meter)</t>
  </si>
  <si>
    <t>(m€)</t>
  </si>
  <si>
    <t>Group EBITDA</t>
  </si>
  <si>
    <t>Incidence %</t>
  </si>
  <si>
    <t>inertisation plant (Chemical treatm.)</t>
  </si>
  <si>
    <t>Total financial operations</t>
  </si>
  <si>
    <t>Attributable to:</t>
  </si>
  <si>
    <t>Shareholders of the Parent Company</t>
  </si>
  <si>
    <t>Minority shareholders</t>
  </si>
  <si>
    <t>Aqueduct*</t>
  </si>
  <si>
    <t>of which non recurrent</t>
  </si>
  <si>
    <t>Other non operating revenues</t>
  </si>
  <si>
    <r>
      <t xml:space="preserve">Net Financial Debts </t>
    </r>
    <r>
      <rPr>
        <i/>
        <sz val="9"/>
        <color indexed="9"/>
        <rFont val="Arial"/>
        <family val="2"/>
      </rPr>
      <t>(mln €)</t>
    </r>
  </si>
  <si>
    <t>Landfill</t>
  </si>
  <si>
    <r>
      <t xml:space="preserve">Profit &amp; Loss </t>
    </r>
    <r>
      <rPr>
        <i/>
        <sz val="9"/>
        <color indexed="8"/>
        <rFont val="Arial"/>
        <family val="2"/>
      </rPr>
      <t>(m€)</t>
    </r>
  </si>
  <si>
    <r>
      <t xml:space="preserve">Lighting towers </t>
    </r>
    <r>
      <rPr>
        <i/>
        <sz val="9"/>
        <color indexed="8"/>
        <rFont val="Arial"/>
        <family val="2"/>
      </rPr>
      <t>('000)</t>
    </r>
  </si>
  <si>
    <r>
      <t xml:space="preserve">Profit &amp; Loss </t>
    </r>
    <r>
      <rPr>
        <i/>
        <sz val="9"/>
        <color indexed="9"/>
        <rFont val="Arial"/>
        <family val="2"/>
      </rPr>
      <t>(m€)</t>
    </r>
  </si>
  <si>
    <r>
      <t xml:space="preserve">Volume sold </t>
    </r>
    <r>
      <rPr>
        <i/>
        <sz val="9"/>
        <color indexed="8"/>
        <rFont val="Arial"/>
        <family val="2"/>
      </rPr>
      <t>(million mc)</t>
    </r>
  </si>
  <si>
    <r>
      <t xml:space="preserve">Volumes sold </t>
    </r>
    <r>
      <rPr>
        <i/>
        <sz val="9"/>
        <color indexed="8"/>
        <rFont val="Arial"/>
        <family val="2"/>
      </rPr>
      <t>(Gw/h)</t>
    </r>
  </si>
  <si>
    <r>
      <t xml:space="preserve">Volumes distributed </t>
    </r>
    <r>
      <rPr>
        <i/>
        <sz val="9"/>
        <color indexed="8"/>
        <rFont val="Arial"/>
        <family val="2"/>
      </rPr>
      <t>(Gw/h)</t>
    </r>
  </si>
  <si>
    <t>f=d+e</t>
  </si>
  <si>
    <t>g</t>
  </si>
  <si>
    <t>Non-current financial receivables</t>
  </si>
  <si>
    <t>h=f+g</t>
  </si>
  <si>
    <t xml:space="preserve">Nominal amount - fair value put option </t>
  </si>
  <si>
    <t>i</t>
  </si>
  <si>
    <t>Net financial debt (excluding put option)</t>
  </si>
  <si>
    <t>j=h+i</t>
  </si>
  <si>
    <t>k</t>
  </si>
  <si>
    <t>l=j+k</t>
  </si>
  <si>
    <t xml:space="preserve">Portion of future dividends - fair value put option </t>
  </si>
  <si>
    <t>Current part of bank borrowings</t>
  </si>
  <si>
    <t>Other current financial liabilities</t>
  </si>
  <si>
    <t>Current lease payments</t>
  </si>
  <si>
    <t>Current financial debt</t>
  </si>
  <si>
    <t>Net current financial debt</t>
  </si>
  <si>
    <t>Current bank debt</t>
  </si>
  <si>
    <t>Non-current bank debt and bond emissions</t>
  </si>
  <si>
    <t>Other non-current financial liabilities</t>
  </si>
  <si>
    <t>Non-current lease payments</t>
  </si>
  <si>
    <t>Net financial debt with adjusted put option (Net debt adj put option)</t>
  </si>
  <si>
    <t>Net financial debt</t>
  </si>
  <si>
    <t>Non-current financial debt</t>
  </si>
  <si>
    <t>Net financial position</t>
  </si>
</sst>
</file>

<file path=xl/styles.xml><?xml version="1.0" encoding="utf-8"?>
<styleSheet xmlns="http://schemas.openxmlformats.org/spreadsheetml/2006/main">
  <numFmts count="4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&quot;€&quot;\ #,##0;\-&quot;€&quot;\ #,##0"/>
    <numFmt numFmtId="171" formatCode="&quot;€&quot;\ #,##0;[Red]\-&quot;€&quot;\ #,##0"/>
    <numFmt numFmtId="172" formatCode="&quot;€&quot;\ #,##0.00;\-&quot;€&quot;\ #,##0.00"/>
    <numFmt numFmtId="173" formatCode="&quot;€&quot;\ #,##0.00;[Red]\-&quot;€&quot;\ #,##0.00"/>
    <numFmt numFmtId="174" formatCode="_-&quot;€&quot;\ * #,##0_-;\-&quot;€&quot;\ * #,##0_-;_-&quot;€&quot;\ * &quot;-&quot;_-;_-@_-"/>
    <numFmt numFmtId="175" formatCode="_-&quot;€&quot;\ * #,##0.00_-;\-&quot;€&quot;\ * #,##0.00_-;_-&quot;€&quot;\ * &quot;-&quot;??_-;_-@_-"/>
    <numFmt numFmtId="176" formatCode="_-&quot;L.&quot;\ * #,##0.00_-;\-&quot;L.&quot;\ * #,##0.00_-;_-&quot;L.&quot;\ * &quot;-&quot;??_-;_-@_-"/>
    <numFmt numFmtId="177" formatCode="_-&quot;L.&quot;\ * #,##0_-;\-&quot;L.&quot;\ * #,##0_-;_-&quot;L.&quot;\ * &quot;-&quot;_-;_-@_-"/>
    <numFmt numFmtId="178" formatCode="dd\-mmm\-yyyy"/>
    <numFmt numFmtId="179" formatCode="[$-410]d\-mmm\-yy;@"/>
    <numFmt numFmtId="180" formatCode="#,##0.000;\-#,##0.000"/>
    <numFmt numFmtId="181" formatCode="[$-410]d\-mmm\-yyyy;@"/>
    <numFmt numFmtId="182" formatCode="#,##0;\(#,##0\)"/>
    <numFmt numFmtId="183" formatCode="_-* #,##0_-;\-* #,##0_-;_-* &quot;-&quot;??_-;_-@_-"/>
    <numFmt numFmtId="184" formatCode="_-* #,##0.0_-;\-* #,##0.0_-;_-* &quot;-&quot;??_-;_-@_-"/>
    <numFmt numFmtId="185" formatCode="_-* #,##0.0_-;\-* #,##0.0_-;_-* &quot;-&quot;?_-;_-@_-"/>
    <numFmt numFmtId="186" formatCode="0.0%"/>
    <numFmt numFmtId="187" formatCode="\+0.0%;\(0.0%\)"/>
    <numFmt numFmtId="188" formatCode="\+#,##0.0;\(#,##0.0\)"/>
    <numFmt numFmtId="189" formatCode="0.0"/>
    <numFmt numFmtId="190" formatCode="\ #,##0.0;\(\ #,##0.0\)"/>
    <numFmt numFmtId="191" formatCode="#,##0.0;\(#,##0.0\)"/>
    <numFmt numFmtId="192" formatCode="0.000"/>
    <numFmt numFmtId="193" formatCode="0.0000"/>
    <numFmt numFmtId="194" formatCode="[$-410]dddd\ d\ mmmm\ yyyy"/>
    <numFmt numFmtId="195" formatCode="\(#,##0.0\);\+#,##0.0"/>
    <numFmt numFmtId="196" formatCode="\+#,##0;\(#,##0\)"/>
    <numFmt numFmtId="197" formatCode="\+0.0\ &quot;p.p&quot;;\(0.0\)\ &quot;p.p.&quot;"/>
    <numFmt numFmtId="198" formatCode="&quot;Sì&quot;;&quot;Sì&quot;;&quot;No&quot;"/>
    <numFmt numFmtId="199" formatCode="&quot;Vero&quot;;&quot;Vero&quot;;&quot;Falso&quot;"/>
    <numFmt numFmtId="200" formatCode="&quot;Attivo&quot;;&quot;Attivo&quot;;&quot;Inattivo&quot;"/>
    <numFmt numFmtId="201" formatCode="[$€-2]\ #.##000_);[Red]\([$€-2]\ #.##000\)"/>
    <numFmt numFmtId="202" formatCode="_-* #,##0.0\ _€_-;\-* #,##0.0\ _€_-;_-* &quot;-&quot;?\ _€_-;_-@_-"/>
    <numFmt numFmtId="203" formatCode="#,##0.0"/>
    <numFmt numFmtId="204" formatCode="\ #,##0.0;\(#,##0.0\)"/>
  </numFmts>
  <fonts count="51">
    <font>
      <sz val="10"/>
      <name val="Arial"/>
      <family val="0"/>
    </font>
    <font>
      <sz val="10"/>
      <name val="Arial Narrow"/>
      <family val="2"/>
    </font>
    <font>
      <sz val="8"/>
      <name val="Arial"/>
      <family val="2"/>
    </font>
    <font>
      <b/>
      <i/>
      <sz val="9"/>
      <color indexed="8"/>
      <name val="Arial"/>
      <family val="2"/>
    </font>
    <font>
      <i/>
      <sz val="9"/>
      <color indexed="8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i/>
      <sz val="9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9"/>
      <color indexed="9"/>
      <name val="Arial"/>
      <family val="2"/>
    </font>
    <font>
      <b/>
      <i/>
      <sz val="9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9"/>
      <color theme="0"/>
      <name val="Arial"/>
      <family val="2"/>
    </font>
    <font>
      <b/>
      <i/>
      <sz val="9"/>
      <color theme="0"/>
      <name val="Arial"/>
      <family val="2"/>
    </font>
    <font>
      <i/>
      <sz val="9"/>
      <color theme="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54974"/>
        <bgColor indexed="64"/>
      </patternFill>
    </fill>
    <fill>
      <patternFill patternType="solid">
        <fgColor rgb="FFCFEBFD"/>
        <bgColor indexed="64"/>
      </patternFill>
    </fill>
    <fill>
      <patternFill patternType="solid">
        <fgColor rgb="FF862356"/>
        <bgColor indexed="64"/>
      </patternFill>
    </fill>
    <fill>
      <patternFill patternType="solid">
        <fgColor rgb="FFED7F00"/>
        <bgColor indexed="64"/>
      </patternFill>
    </fill>
    <fill>
      <patternFill patternType="solid">
        <fgColor rgb="FF009B57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37" fontId="1" fillId="0" borderId="0">
      <alignment/>
      <protection/>
    </xf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6">
    <xf numFmtId="0" fontId="0" fillId="0" borderId="0" xfId="0" applyAlignment="1">
      <alignment/>
    </xf>
    <xf numFmtId="15" fontId="3" fillId="33" borderId="10" xfId="0" applyNumberFormat="1" applyFont="1" applyFill="1" applyBorder="1" applyAlignment="1">
      <alignment horizontal="right" vertical="center" wrapText="1"/>
    </xf>
    <xf numFmtId="0" fontId="3" fillId="33" borderId="10" xfId="0" applyFont="1" applyFill="1" applyBorder="1" applyAlignment="1">
      <alignment horizontal="right" vertical="center" wrapText="1"/>
    </xf>
    <xf numFmtId="0" fontId="5" fillId="34" borderId="0" xfId="0" applyFont="1" applyFill="1" applyAlignment="1">
      <alignment/>
    </xf>
    <xf numFmtId="0" fontId="5" fillId="34" borderId="0" xfId="0" applyFont="1" applyFill="1" applyAlignment="1">
      <alignment vertical="center"/>
    </xf>
    <xf numFmtId="37" fontId="6" fillId="34" borderId="0" xfId="46" applyFont="1" applyFill="1" applyAlignment="1" applyProtection="1">
      <alignment vertical="center" wrapText="1"/>
      <protection hidden="1"/>
    </xf>
    <xf numFmtId="37" fontId="8" fillId="34" borderId="0" xfId="46" applyFont="1" applyFill="1" applyAlignment="1" applyProtection="1">
      <alignment vertical="center" wrapText="1"/>
      <protection hidden="1"/>
    </xf>
    <xf numFmtId="37" fontId="6" fillId="34" borderId="10" xfId="46" applyFont="1" applyFill="1" applyBorder="1" applyAlignment="1" applyProtection="1">
      <alignment vertical="center" wrapText="1"/>
      <protection hidden="1"/>
    </xf>
    <xf numFmtId="37" fontId="4" fillId="34" borderId="0" xfId="46" applyFont="1" applyFill="1" applyAlignment="1" applyProtection="1">
      <alignment horizontal="right" vertical="center" wrapText="1"/>
      <protection hidden="1"/>
    </xf>
    <xf numFmtId="49" fontId="4" fillId="34" borderId="0" xfId="46" applyNumberFormat="1" applyFont="1" applyFill="1" applyAlignment="1" applyProtection="1">
      <alignment horizontal="right" vertical="center" wrapText="1"/>
      <protection hidden="1"/>
    </xf>
    <xf numFmtId="37" fontId="6" fillId="34" borderId="0" xfId="46" applyFont="1" applyFill="1" applyBorder="1" applyAlignment="1" applyProtection="1">
      <alignment vertical="center" wrapText="1"/>
      <protection hidden="1"/>
    </xf>
    <xf numFmtId="0" fontId="10" fillId="34" borderId="0" xfId="0" applyFont="1" applyFill="1" applyAlignment="1">
      <alignment horizontal="left" vertical="center"/>
    </xf>
    <xf numFmtId="37" fontId="8" fillId="34" borderId="11" xfId="46" applyFont="1" applyFill="1" applyBorder="1" applyAlignment="1" applyProtection="1">
      <alignment vertical="center" wrapText="1"/>
      <protection hidden="1"/>
    </xf>
    <xf numFmtId="37" fontId="48" fillId="35" borderId="12" xfId="46" applyFont="1" applyFill="1" applyBorder="1" applyAlignment="1" applyProtection="1">
      <alignment horizontal="left" vertical="center"/>
      <protection hidden="1"/>
    </xf>
    <xf numFmtId="178" fontId="49" fillId="35" borderId="12" xfId="46" applyNumberFormat="1" applyFont="1" applyFill="1" applyBorder="1" applyAlignment="1" applyProtection="1" quotePrefix="1">
      <alignment horizontal="center" vertical="center" wrapText="1"/>
      <protection/>
    </xf>
    <xf numFmtId="37" fontId="8" fillId="36" borderId="11" xfId="46" applyFont="1" applyFill="1" applyBorder="1" applyAlignment="1" applyProtection="1">
      <alignment horizontal="left" vertical="center" wrapText="1"/>
      <protection hidden="1"/>
    </xf>
    <xf numFmtId="191" fontId="9" fillId="34" borderId="0" xfId="46" applyNumberFormat="1" applyFont="1" applyFill="1" applyBorder="1" applyAlignment="1" applyProtection="1">
      <alignment vertical="center"/>
      <protection locked="0"/>
    </xf>
    <xf numFmtId="191" fontId="5" fillId="34" borderId="0" xfId="46" applyNumberFormat="1" applyFont="1" applyFill="1" applyBorder="1" applyAlignment="1" applyProtection="1">
      <alignment vertical="center"/>
      <protection locked="0"/>
    </xf>
    <xf numFmtId="191" fontId="8" fillId="34" borderId="0" xfId="46" applyNumberFormat="1" applyFont="1" applyFill="1" applyAlignment="1" applyProtection="1">
      <alignment vertical="center"/>
      <protection hidden="1"/>
    </xf>
    <xf numFmtId="191" fontId="9" fillId="34" borderId="10" xfId="46" applyNumberFormat="1" applyFont="1" applyFill="1" applyBorder="1" applyAlignment="1" applyProtection="1">
      <alignment vertical="center"/>
      <protection locked="0"/>
    </xf>
    <xf numFmtId="191" fontId="8" fillId="34" borderId="0" xfId="46" applyNumberFormat="1" applyFont="1" applyFill="1" applyAlignment="1" applyProtection="1">
      <alignment horizontal="right" vertical="center"/>
      <protection hidden="1"/>
    </xf>
    <xf numFmtId="191" fontId="5" fillId="34" borderId="0" xfId="0" applyNumberFormat="1" applyFont="1" applyFill="1" applyAlignment="1">
      <alignment vertical="center"/>
    </xf>
    <xf numFmtId="191" fontId="10" fillId="34" borderId="0" xfId="0" applyNumberFormat="1" applyFont="1" applyFill="1" applyAlignment="1">
      <alignment vertical="center"/>
    </xf>
    <xf numFmtId="191" fontId="5" fillId="34" borderId="11" xfId="46" applyNumberFormat="1" applyFont="1" applyFill="1" applyBorder="1" applyAlignment="1" applyProtection="1">
      <alignment vertical="center"/>
      <protection locked="0"/>
    </xf>
    <xf numFmtId="0" fontId="5" fillId="34" borderId="10" xfId="0" applyFont="1" applyFill="1" applyBorder="1" applyAlignment="1">
      <alignment vertical="center"/>
    </xf>
    <xf numFmtId="0" fontId="9" fillId="34" borderId="0" xfId="0" applyFont="1" applyFill="1" applyAlignment="1">
      <alignment vertical="center"/>
    </xf>
    <xf numFmtId="37" fontId="6" fillId="34" borderId="10" xfId="46" applyFont="1" applyFill="1" applyBorder="1" applyAlignment="1" applyProtection="1">
      <alignment vertical="center"/>
      <protection hidden="1"/>
    </xf>
    <xf numFmtId="37" fontId="8" fillId="34" borderId="0" xfId="46" applyFont="1" applyFill="1" applyAlignment="1" applyProtection="1">
      <alignment vertical="center"/>
      <protection hidden="1"/>
    </xf>
    <xf numFmtId="184" fontId="8" fillId="34" borderId="0" xfId="43" applyNumberFormat="1" applyFont="1" applyFill="1" applyAlignment="1" applyProtection="1">
      <alignment horizontal="right" vertical="center"/>
      <protection hidden="1"/>
    </xf>
    <xf numFmtId="184" fontId="6" fillId="34" borderId="10" xfId="43" applyNumberFormat="1" applyFont="1" applyFill="1" applyBorder="1" applyAlignment="1" applyProtection="1">
      <alignment horizontal="right" vertical="center"/>
      <protection hidden="1"/>
    </xf>
    <xf numFmtId="190" fontId="8" fillId="34" borderId="0" xfId="43" applyNumberFormat="1" applyFont="1" applyFill="1" applyAlignment="1" applyProtection="1">
      <alignment horizontal="right" vertical="center"/>
      <protection hidden="1"/>
    </xf>
    <xf numFmtId="190" fontId="9" fillId="34" borderId="10" xfId="43" applyNumberFormat="1" applyFont="1" applyFill="1" applyBorder="1" applyAlignment="1" applyProtection="1">
      <alignment vertical="center"/>
      <protection locked="0"/>
    </xf>
    <xf numFmtId="190" fontId="6" fillId="34" borderId="10" xfId="43" applyNumberFormat="1" applyFont="1" applyFill="1" applyBorder="1" applyAlignment="1" applyProtection="1">
      <alignment horizontal="right" vertical="center"/>
      <protection hidden="1"/>
    </xf>
    <xf numFmtId="37" fontId="6" fillId="34" borderId="0" xfId="46" applyFont="1" applyFill="1" applyAlignment="1" applyProtection="1">
      <alignment vertical="center"/>
      <protection hidden="1"/>
    </xf>
    <xf numFmtId="37" fontId="8" fillId="34" borderId="0" xfId="46" applyFont="1" applyFill="1" applyAlignment="1" applyProtection="1">
      <alignment horizontal="left" vertical="center"/>
      <protection hidden="1"/>
    </xf>
    <xf numFmtId="37" fontId="48" fillId="35" borderId="13" xfId="46" applyFont="1" applyFill="1" applyBorder="1" applyAlignment="1" applyProtection="1">
      <alignment horizontal="left" vertical="center"/>
      <protection hidden="1"/>
    </xf>
    <xf numFmtId="37" fontId="48" fillId="35" borderId="11" xfId="46" applyFont="1" applyFill="1" applyBorder="1" applyAlignment="1" applyProtection="1">
      <alignment horizontal="left" vertical="center"/>
      <protection hidden="1"/>
    </xf>
    <xf numFmtId="184" fontId="6" fillId="34" borderId="11" xfId="43" applyNumberFormat="1" applyFont="1" applyFill="1" applyBorder="1" applyAlignment="1" applyProtection="1">
      <alignment horizontal="center" vertical="center"/>
      <protection hidden="1"/>
    </xf>
    <xf numFmtId="187" fontId="4" fillId="34" borderId="0" xfId="49" applyNumberFormat="1" applyFont="1" applyFill="1" applyBorder="1" applyAlignment="1">
      <alignment wrapText="1"/>
    </xf>
    <xf numFmtId="0" fontId="48" fillId="37" borderId="14" xfId="0" applyFont="1" applyFill="1" applyBorder="1" applyAlignment="1">
      <alignment horizontal="center" vertical="center" wrapText="1"/>
    </xf>
    <xf numFmtId="15" fontId="48" fillId="37" borderId="10" xfId="0" applyNumberFormat="1" applyFont="1" applyFill="1" applyBorder="1" applyAlignment="1">
      <alignment horizontal="right" vertical="center" wrapText="1"/>
    </xf>
    <xf numFmtId="15" fontId="49" fillId="37" borderId="10" xfId="0" applyNumberFormat="1" applyFont="1" applyFill="1" applyBorder="1" applyAlignment="1">
      <alignment horizontal="right" vertical="center" wrapText="1"/>
    </xf>
    <xf numFmtId="0" fontId="49" fillId="37" borderId="10" xfId="0" applyFont="1" applyFill="1" applyBorder="1" applyAlignment="1">
      <alignment horizontal="right" vertical="center" wrapText="1"/>
    </xf>
    <xf numFmtId="0" fontId="48" fillId="37" borderId="10" xfId="0" applyFont="1" applyFill="1" applyBorder="1" applyAlignment="1">
      <alignment horizontal="right" vertical="center" wrapText="1"/>
    </xf>
    <xf numFmtId="15" fontId="48" fillId="37" borderId="15" xfId="0" applyNumberFormat="1" applyFont="1" applyFill="1" applyBorder="1" applyAlignment="1">
      <alignment horizontal="right" vertical="center" wrapText="1"/>
    </xf>
    <xf numFmtId="0" fontId="48" fillId="37" borderId="15" xfId="0" applyFont="1" applyFill="1" applyBorder="1" applyAlignment="1">
      <alignment horizontal="right" vertical="center" wrapText="1"/>
    </xf>
    <xf numFmtId="0" fontId="50" fillId="37" borderId="14" xfId="0" applyFont="1" applyFill="1" applyBorder="1" applyAlignment="1">
      <alignment horizontal="center" vertical="center" wrapText="1"/>
    </xf>
    <xf numFmtId="189" fontId="5" fillId="34" borderId="0" xfId="0" applyNumberFormat="1" applyFont="1" applyFill="1" applyAlignment="1">
      <alignment vertical="center"/>
    </xf>
    <xf numFmtId="189" fontId="9" fillId="34" borderId="0" xfId="0" applyNumberFormat="1" applyFont="1" applyFill="1" applyAlignment="1">
      <alignment vertical="center"/>
    </xf>
    <xf numFmtId="186" fontId="3" fillId="34" borderId="0" xfId="49" applyNumberFormat="1" applyFont="1" applyFill="1" applyBorder="1" applyAlignment="1">
      <alignment vertical="center" wrapText="1"/>
    </xf>
    <xf numFmtId="188" fontId="6" fillId="34" borderId="0" xfId="0" applyNumberFormat="1" applyFont="1" applyFill="1" applyBorder="1" applyAlignment="1">
      <alignment vertical="center" wrapText="1"/>
    </xf>
    <xf numFmtId="187" fontId="6" fillId="34" borderId="16" xfId="49" applyNumberFormat="1" applyFont="1" applyFill="1" applyBorder="1" applyAlignment="1">
      <alignment vertical="center" wrapText="1"/>
    </xf>
    <xf numFmtId="188" fontId="8" fillId="34" borderId="0" xfId="0" applyNumberFormat="1" applyFont="1" applyFill="1" applyBorder="1" applyAlignment="1">
      <alignment vertical="center" wrapText="1"/>
    </xf>
    <xf numFmtId="187" fontId="4" fillId="34" borderId="0" xfId="49" applyNumberFormat="1" applyFont="1" applyFill="1" applyBorder="1" applyAlignment="1">
      <alignment vertical="center" wrapText="1"/>
    </xf>
    <xf numFmtId="195" fontId="8" fillId="34" borderId="0" xfId="0" applyNumberFormat="1" applyFont="1" applyFill="1" applyBorder="1" applyAlignment="1">
      <alignment vertical="center" wrapText="1"/>
    </xf>
    <xf numFmtId="187" fontId="8" fillId="34" borderId="16" xfId="49" applyNumberFormat="1" applyFont="1" applyFill="1" applyBorder="1" applyAlignment="1">
      <alignment vertical="center" wrapText="1"/>
    </xf>
    <xf numFmtId="190" fontId="8" fillId="34" borderId="0" xfId="43" applyNumberFormat="1" applyFont="1" applyFill="1" applyBorder="1" applyAlignment="1">
      <alignment vertical="center" wrapText="1"/>
    </xf>
    <xf numFmtId="186" fontId="4" fillId="34" borderId="0" xfId="49" applyNumberFormat="1" applyFont="1" applyFill="1" applyBorder="1" applyAlignment="1">
      <alignment vertical="center" wrapText="1"/>
    </xf>
    <xf numFmtId="189" fontId="9" fillId="34" borderId="10" xfId="0" applyNumberFormat="1" applyFont="1" applyFill="1" applyBorder="1" applyAlignment="1">
      <alignment vertical="center"/>
    </xf>
    <xf numFmtId="186" fontId="3" fillId="34" borderId="10" xfId="49" applyNumberFormat="1" applyFont="1" applyFill="1" applyBorder="1" applyAlignment="1">
      <alignment vertical="center" wrapText="1"/>
    </xf>
    <xf numFmtId="188" fontId="6" fillId="34" borderId="10" xfId="0" applyNumberFormat="1" applyFont="1" applyFill="1" applyBorder="1" applyAlignment="1">
      <alignment vertical="center" wrapText="1"/>
    </xf>
    <xf numFmtId="187" fontId="6" fillId="34" borderId="15" xfId="49" applyNumberFormat="1" applyFont="1" applyFill="1" applyBorder="1" applyAlignment="1">
      <alignment vertical="center" wrapText="1"/>
    </xf>
    <xf numFmtId="184" fontId="8" fillId="34" borderId="0" xfId="43" applyNumberFormat="1" applyFont="1" applyFill="1" applyBorder="1" applyAlignment="1">
      <alignment vertical="center" wrapText="1"/>
    </xf>
    <xf numFmtId="188" fontId="8" fillId="34" borderId="0" xfId="43" applyNumberFormat="1" applyFont="1" applyFill="1" applyBorder="1" applyAlignment="1">
      <alignment vertical="center" wrapText="1"/>
    </xf>
    <xf numFmtId="184" fontId="4" fillId="34" borderId="0" xfId="43" applyNumberFormat="1" applyFont="1" applyFill="1" applyBorder="1" applyAlignment="1">
      <alignment vertical="center" wrapText="1"/>
    </xf>
    <xf numFmtId="187" fontId="4" fillId="34" borderId="16" xfId="49" applyNumberFormat="1" applyFont="1" applyFill="1" applyBorder="1" applyAlignment="1">
      <alignment vertical="center" wrapText="1"/>
    </xf>
    <xf numFmtId="189" fontId="5" fillId="34" borderId="11" xfId="0" applyNumberFormat="1" applyFont="1" applyFill="1" applyBorder="1" applyAlignment="1">
      <alignment vertical="center"/>
    </xf>
    <xf numFmtId="188" fontId="8" fillId="34" borderId="11" xfId="43" applyNumberFormat="1" applyFont="1" applyFill="1" applyBorder="1" applyAlignment="1">
      <alignment vertical="center" wrapText="1"/>
    </xf>
    <xf numFmtId="187" fontId="8" fillId="34" borderId="17" xfId="49" applyNumberFormat="1" applyFont="1" applyFill="1" applyBorder="1" applyAlignment="1">
      <alignment vertical="center" wrapText="1"/>
    </xf>
    <xf numFmtId="0" fontId="48" fillId="38" borderId="14" xfId="0" applyFont="1" applyFill="1" applyBorder="1" applyAlignment="1">
      <alignment horizontal="center" vertical="center" wrapText="1"/>
    </xf>
    <xf numFmtId="15" fontId="49" fillId="38" borderId="10" xfId="0" applyNumberFormat="1" applyFont="1" applyFill="1" applyBorder="1" applyAlignment="1">
      <alignment horizontal="right" vertical="center" wrapText="1"/>
    </xf>
    <xf numFmtId="0" fontId="48" fillId="38" borderId="10" xfId="0" applyFont="1" applyFill="1" applyBorder="1" applyAlignment="1">
      <alignment horizontal="right" vertical="center" wrapText="1"/>
    </xf>
    <xf numFmtId="15" fontId="48" fillId="38" borderId="15" xfId="0" applyNumberFormat="1" applyFont="1" applyFill="1" applyBorder="1" applyAlignment="1">
      <alignment horizontal="right" vertical="center" wrapText="1"/>
    </xf>
    <xf numFmtId="0" fontId="48" fillId="38" borderId="15" xfId="0" applyFont="1" applyFill="1" applyBorder="1" applyAlignment="1">
      <alignment horizontal="right" vertical="center" wrapText="1"/>
    </xf>
    <xf numFmtId="0" fontId="50" fillId="38" borderId="14" xfId="0" applyFont="1" applyFill="1" applyBorder="1" applyAlignment="1">
      <alignment horizontal="center" vertical="center" wrapText="1"/>
    </xf>
    <xf numFmtId="0" fontId="48" fillId="35" borderId="14" xfId="0" applyFont="1" applyFill="1" applyBorder="1" applyAlignment="1">
      <alignment horizontal="center" vertical="center" wrapText="1"/>
    </xf>
    <xf numFmtId="15" fontId="49" fillId="35" borderId="10" xfId="0" applyNumberFormat="1" applyFont="1" applyFill="1" applyBorder="1" applyAlignment="1">
      <alignment horizontal="right" vertical="center" wrapText="1"/>
    </xf>
    <xf numFmtId="0" fontId="48" fillId="35" borderId="10" xfId="0" applyFont="1" applyFill="1" applyBorder="1" applyAlignment="1">
      <alignment horizontal="right" vertical="center" wrapText="1"/>
    </xf>
    <xf numFmtId="15" fontId="48" fillId="35" borderId="15" xfId="0" applyNumberFormat="1" applyFont="1" applyFill="1" applyBorder="1" applyAlignment="1">
      <alignment horizontal="right" vertical="center" wrapText="1"/>
    </xf>
    <xf numFmtId="0" fontId="48" fillId="35" borderId="15" xfId="0" applyFont="1" applyFill="1" applyBorder="1" applyAlignment="1">
      <alignment horizontal="right" vertical="center" wrapText="1"/>
    </xf>
    <xf numFmtId="0" fontId="50" fillId="35" borderId="14" xfId="0" applyFont="1" applyFill="1" applyBorder="1" applyAlignment="1">
      <alignment horizontal="center" vertical="center" wrapText="1"/>
    </xf>
    <xf numFmtId="189" fontId="6" fillId="34" borderId="0" xfId="0" applyNumberFormat="1" applyFont="1" applyFill="1" applyBorder="1" applyAlignment="1">
      <alignment vertical="center" wrapText="1"/>
    </xf>
    <xf numFmtId="189" fontId="6" fillId="34" borderId="10" xfId="0" applyNumberFormat="1" applyFont="1" applyFill="1" applyBorder="1" applyAlignment="1">
      <alignment vertical="center" wrapText="1"/>
    </xf>
    <xf numFmtId="188" fontId="8" fillId="34" borderId="11" xfId="0" applyNumberFormat="1" applyFont="1" applyFill="1" applyBorder="1" applyAlignment="1">
      <alignment vertical="center" wrapText="1"/>
    </xf>
    <xf numFmtId="186" fontId="8" fillId="34" borderId="11" xfId="49" applyNumberFormat="1" applyFont="1" applyFill="1" applyBorder="1" applyAlignment="1">
      <alignment vertical="center" wrapText="1"/>
    </xf>
    <xf numFmtId="197" fontId="8" fillId="34" borderId="11" xfId="0" applyNumberFormat="1" applyFont="1" applyFill="1" applyBorder="1" applyAlignment="1" quotePrefix="1">
      <alignment horizontal="right" vertical="center" wrapText="1"/>
    </xf>
    <xf numFmtId="0" fontId="5" fillId="34" borderId="17" xfId="0" applyFont="1" applyFill="1" applyBorder="1" applyAlignment="1">
      <alignment vertical="center"/>
    </xf>
    <xf numFmtId="0" fontId="48" fillId="39" borderId="14" xfId="0" applyFont="1" applyFill="1" applyBorder="1" applyAlignment="1">
      <alignment horizontal="center" vertical="center" wrapText="1"/>
    </xf>
    <xf numFmtId="15" fontId="49" fillId="39" borderId="10" xfId="0" applyNumberFormat="1" applyFont="1" applyFill="1" applyBorder="1" applyAlignment="1">
      <alignment horizontal="right" vertical="center" wrapText="1"/>
    </xf>
    <xf numFmtId="0" fontId="48" fillId="39" borderId="10" xfId="0" applyFont="1" applyFill="1" applyBorder="1" applyAlignment="1">
      <alignment horizontal="right" vertical="center" wrapText="1"/>
    </xf>
    <xf numFmtId="15" fontId="48" fillId="39" borderId="15" xfId="0" applyNumberFormat="1" applyFont="1" applyFill="1" applyBorder="1" applyAlignment="1">
      <alignment horizontal="right" vertical="center" wrapText="1"/>
    </xf>
    <xf numFmtId="0" fontId="49" fillId="39" borderId="10" xfId="0" applyFont="1" applyFill="1" applyBorder="1" applyAlignment="1">
      <alignment horizontal="right" vertical="center" wrapText="1"/>
    </xf>
    <xf numFmtId="0" fontId="48" fillId="39" borderId="15" xfId="0" applyFont="1" applyFill="1" applyBorder="1" applyAlignment="1">
      <alignment horizontal="right" vertical="center" wrapText="1"/>
    </xf>
    <xf numFmtId="0" fontId="50" fillId="39" borderId="14" xfId="0" applyFont="1" applyFill="1" applyBorder="1" applyAlignment="1">
      <alignment horizontal="center" vertical="center" wrapText="1"/>
    </xf>
    <xf numFmtId="184" fontId="6" fillId="34" borderId="10" xfId="43" applyNumberFormat="1" applyFont="1" applyFill="1" applyBorder="1" applyAlignment="1">
      <alignment vertical="center" wrapText="1"/>
    </xf>
    <xf numFmtId="190" fontId="8" fillId="34" borderId="11" xfId="43" applyNumberFormat="1" applyFont="1" applyFill="1" applyBorder="1" applyAlignment="1">
      <alignment vertical="center" wrapText="1"/>
    </xf>
    <xf numFmtId="0" fontId="6" fillId="33" borderId="14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right" vertical="center" wrapText="1"/>
    </xf>
    <xf numFmtId="15" fontId="6" fillId="33" borderId="15" xfId="0" applyNumberFormat="1" applyFont="1" applyFill="1" applyBorder="1" applyAlignment="1">
      <alignment horizontal="right" vertical="center" wrapText="1"/>
    </xf>
    <xf numFmtId="0" fontId="6" fillId="34" borderId="18" xfId="0" applyFont="1" applyFill="1" applyBorder="1" applyAlignment="1">
      <alignment horizontal="left" wrapText="1"/>
    </xf>
    <xf numFmtId="0" fontId="8" fillId="34" borderId="18" xfId="0" applyFont="1" applyFill="1" applyBorder="1" applyAlignment="1">
      <alignment horizontal="left" wrapText="1"/>
    </xf>
    <xf numFmtId="188" fontId="8" fillId="34" borderId="0" xfId="0" applyNumberFormat="1" applyFont="1" applyFill="1" applyBorder="1" applyAlignment="1">
      <alignment wrapText="1"/>
    </xf>
    <xf numFmtId="187" fontId="8" fillId="34" borderId="16" xfId="49" applyNumberFormat="1" applyFont="1" applyFill="1" applyBorder="1" applyAlignment="1">
      <alignment wrapText="1"/>
    </xf>
    <xf numFmtId="188" fontId="8" fillId="34" borderId="0" xfId="43" applyNumberFormat="1" applyFont="1" applyFill="1" applyBorder="1" applyAlignment="1">
      <alignment wrapText="1"/>
    </xf>
    <xf numFmtId="0" fontId="6" fillId="34" borderId="14" xfId="0" applyFont="1" applyFill="1" applyBorder="1" applyAlignment="1">
      <alignment horizontal="left" wrapText="1"/>
    </xf>
    <xf numFmtId="0" fontId="6" fillId="33" borderId="15" xfId="0" applyFont="1" applyFill="1" applyBorder="1" applyAlignment="1">
      <alignment horizontal="right" vertical="center" wrapText="1"/>
    </xf>
    <xf numFmtId="0" fontId="8" fillId="34" borderId="18" xfId="0" applyFont="1" applyFill="1" applyBorder="1" applyAlignment="1">
      <alignment wrapText="1"/>
    </xf>
    <xf numFmtId="189" fontId="5" fillId="34" borderId="0" xfId="0" applyNumberFormat="1" applyFont="1" applyFill="1" applyAlignment="1">
      <alignment/>
    </xf>
    <xf numFmtId="0" fontId="8" fillId="34" borderId="13" xfId="0" applyFont="1" applyFill="1" applyBorder="1" applyAlignment="1">
      <alignment wrapText="1"/>
    </xf>
    <xf numFmtId="188" fontId="8" fillId="34" borderId="11" xfId="0" applyNumberFormat="1" applyFont="1" applyFill="1" applyBorder="1" applyAlignment="1">
      <alignment wrapText="1"/>
    </xf>
    <xf numFmtId="187" fontId="8" fillId="34" borderId="17" xfId="49" applyNumberFormat="1" applyFont="1" applyFill="1" applyBorder="1" applyAlignment="1">
      <alignment wrapText="1"/>
    </xf>
    <xf numFmtId="0" fontId="4" fillId="33" borderId="14" xfId="0" applyFont="1" applyFill="1" applyBorder="1" applyAlignment="1">
      <alignment horizontal="center" vertical="center" wrapText="1"/>
    </xf>
    <xf numFmtId="0" fontId="9" fillId="34" borderId="0" xfId="0" applyFont="1" applyFill="1" applyAlignment="1">
      <alignment/>
    </xf>
    <xf numFmtId="0" fontId="8" fillId="34" borderId="13" xfId="0" applyFont="1" applyFill="1" applyBorder="1" applyAlignment="1">
      <alignment horizontal="left" wrapText="1"/>
    </xf>
    <xf numFmtId="186" fontId="8" fillId="34" borderId="11" xfId="49" applyNumberFormat="1" applyFont="1" applyFill="1" applyBorder="1" applyAlignment="1">
      <alignment wrapText="1"/>
    </xf>
    <xf numFmtId="197" fontId="8" fillId="34" borderId="11" xfId="0" applyNumberFormat="1" applyFont="1" applyFill="1" applyBorder="1" applyAlignment="1" quotePrefix="1">
      <alignment horizontal="right" wrapText="1"/>
    </xf>
    <xf numFmtId="0" fontId="5" fillId="34" borderId="17" xfId="0" applyFont="1" applyFill="1" applyBorder="1" applyAlignment="1">
      <alignment/>
    </xf>
    <xf numFmtId="186" fontId="5" fillId="34" borderId="0" xfId="0" applyNumberFormat="1" applyFont="1" applyFill="1" applyAlignment="1">
      <alignment/>
    </xf>
    <xf numFmtId="0" fontId="6" fillId="34" borderId="18" xfId="0" applyFont="1" applyFill="1" applyBorder="1" applyAlignment="1">
      <alignment horizontal="left" vertical="center" wrapText="1"/>
    </xf>
    <xf numFmtId="0" fontId="8" fillId="34" borderId="18" xfId="0" applyFont="1" applyFill="1" applyBorder="1" applyAlignment="1">
      <alignment horizontal="left" vertical="center" wrapText="1"/>
    </xf>
    <xf numFmtId="0" fontId="6" fillId="34" borderId="14" xfId="0" applyFont="1" applyFill="1" applyBorder="1" applyAlignment="1">
      <alignment horizontal="left" vertical="center" wrapText="1"/>
    </xf>
    <xf numFmtId="0" fontId="8" fillId="34" borderId="0" xfId="0" applyFont="1" applyFill="1" applyBorder="1" applyAlignment="1">
      <alignment vertical="center" wrapText="1"/>
    </xf>
    <xf numFmtId="0" fontId="6" fillId="34" borderId="18" xfId="0" applyFont="1" applyFill="1" applyBorder="1" applyAlignment="1">
      <alignment vertical="center" wrapText="1"/>
    </xf>
    <xf numFmtId="0" fontId="8" fillId="34" borderId="16" xfId="0" applyFont="1" applyFill="1" applyBorder="1" applyAlignment="1">
      <alignment vertical="center" wrapText="1"/>
    </xf>
    <xf numFmtId="0" fontId="8" fillId="34" borderId="18" xfId="0" applyFont="1" applyFill="1" applyBorder="1" applyAlignment="1">
      <alignment vertical="center" wrapText="1"/>
    </xf>
    <xf numFmtId="0" fontId="8" fillId="34" borderId="13" xfId="0" applyFont="1" applyFill="1" applyBorder="1" applyAlignment="1">
      <alignment vertical="center" wrapText="1"/>
    </xf>
    <xf numFmtId="0" fontId="5" fillId="34" borderId="11" xfId="0" applyFont="1" applyFill="1" applyBorder="1" applyAlignment="1">
      <alignment vertical="center"/>
    </xf>
    <xf numFmtId="0" fontId="8" fillId="34" borderId="13" xfId="0" applyFont="1" applyFill="1" applyBorder="1" applyAlignment="1">
      <alignment horizontal="left" vertical="center" wrapText="1"/>
    </xf>
    <xf numFmtId="186" fontId="5" fillId="34" borderId="0" xfId="0" applyNumberFormat="1" applyFont="1" applyFill="1" applyAlignment="1">
      <alignment vertical="center"/>
    </xf>
    <xf numFmtId="0" fontId="6" fillId="34" borderId="10" xfId="0" applyFont="1" applyFill="1" applyBorder="1" applyAlignment="1">
      <alignment vertical="center" wrapText="1"/>
    </xf>
    <xf numFmtId="0" fontId="6" fillId="34" borderId="14" xfId="0" applyFont="1" applyFill="1" applyBorder="1" applyAlignment="1">
      <alignment vertical="center" wrapText="1"/>
    </xf>
    <xf numFmtId="189" fontId="5" fillId="34" borderId="0" xfId="0" applyNumberFormat="1" applyFont="1" applyFill="1" applyBorder="1" applyAlignment="1">
      <alignment vertical="center"/>
    </xf>
    <xf numFmtId="187" fontId="8" fillId="34" borderId="0" xfId="49" applyNumberFormat="1" applyFont="1" applyFill="1" applyBorder="1" applyAlignment="1">
      <alignment vertical="center" wrapText="1"/>
    </xf>
    <xf numFmtId="0" fontId="4" fillId="34" borderId="18" xfId="0" applyFont="1" applyFill="1" applyBorder="1" applyAlignment="1" quotePrefix="1">
      <alignment horizontal="right" wrapText="1"/>
    </xf>
    <xf numFmtId="0" fontId="4" fillId="34" borderId="0" xfId="0" applyFont="1" applyFill="1" applyBorder="1" applyAlignment="1">
      <alignment horizontal="left" wrapText="1"/>
    </xf>
    <xf numFmtId="184" fontId="4" fillId="34" borderId="0" xfId="43" applyNumberFormat="1" applyFont="1" applyFill="1" applyBorder="1" applyAlignment="1">
      <alignment wrapText="1"/>
    </xf>
    <xf numFmtId="188" fontId="4" fillId="34" borderId="0" xfId="0" applyNumberFormat="1" applyFont="1" applyFill="1" applyBorder="1" applyAlignment="1">
      <alignment wrapText="1"/>
    </xf>
    <xf numFmtId="190" fontId="6" fillId="34" borderId="0" xfId="0" applyNumberFormat="1" applyFont="1" applyFill="1" applyBorder="1" applyAlignment="1">
      <alignment vertical="center" wrapText="1"/>
    </xf>
    <xf numFmtId="190" fontId="5" fillId="34" borderId="0" xfId="0" applyNumberFormat="1" applyFont="1" applyFill="1" applyAlignment="1">
      <alignment vertical="center"/>
    </xf>
    <xf numFmtId="184" fontId="6" fillId="34" borderId="0" xfId="43" applyNumberFormat="1" applyFont="1" applyFill="1" applyBorder="1" applyAlignment="1">
      <alignment vertical="center" wrapText="1"/>
    </xf>
    <xf numFmtId="14" fontId="7" fillId="36" borderId="11" xfId="46" applyNumberFormat="1" applyFont="1" applyFill="1" applyBorder="1" applyAlignment="1" applyProtection="1" quotePrefix="1">
      <alignment horizontal="right" vertical="center" wrapText="1"/>
      <protection/>
    </xf>
    <xf numFmtId="0" fontId="5" fillId="34" borderId="0" xfId="0" applyFont="1" applyFill="1" applyBorder="1" applyAlignment="1">
      <alignment vertical="center"/>
    </xf>
    <xf numFmtId="37" fontId="6" fillId="34" borderId="0" xfId="46" applyFont="1" applyFill="1" applyBorder="1" applyAlignment="1" applyProtection="1">
      <alignment vertical="center"/>
      <protection hidden="1"/>
    </xf>
    <xf numFmtId="190" fontId="6" fillId="34" borderId="0" xfId="43" applyNumberFormat="1" applyFont="1" applyFill="1" applyBorder="1" applyAlignment="1" applyProtection="1">
      <alignment horizontal="right" vertical="center"/>
      <protection hidden="1"/>
    </xf>
    <xf numFmtId="14" fontId="49" fillId="35" borderId="11" xfId="46" applyNumberFormat="1" applyFont="1" applyFill="1" applyBorder="1" applyAlignment="1" applyProtection="1" quotePrefix="1">
      <alignment horizontal="right" vertical="center" wrapText="1"/>
      <protection/>
    </xf>
    <xf numFmtId="14" fontId="48" fillId="37" borderId="10" xfId="0" applyNumberFormat="1" applyFont="1" applyFill="1" applyBorder="1" applyAlignment="1">
      <alignment horizontal="right" vertical="center" wrapText="1"/>
    </xf>
    <xf numFmtId="14" fontId="48" fillId="38" borderId="10" xfId="0" applyNumberFormat="1" applyFont="1" applyFill="1" applyBorder="1" applyAlignment="1">
      <alignment horizontal="right" vertical="center" wrapText="1"/>
    </xf>
    <xf numFmtId="14" fontId="48" fillId="35" borderId="10" xfId="0" applyNumberFormat="1" applyFont="1" applyFill="1" applyBorder="1" applyAlignment="1">
      <alignment horizontal="right" vertical="center" wrapText="1"/>
    </xf>
    <xf numFmtId="14" fontId="48" fillId="39" borderId="10" xfId="0" applyNumberFormat="1" applyFont="1" applyFill="1" applyBorder="1" applyAlignment="1">
      <alignment horizontal="right" vertical="center" wrapText="1"/>
    </xf>
    <xf numFmtId="14" fontId="6" fillId="33" borderId="10" xfId="0" applyNumberFormat="1" applyFont="1" applyFill="1" applyBorder="1" applyAlignment="1">
      <alignment horizontal="right" vertical="center" wrapText="1"/>
    </xf>
    <xf numFmtId="204" fontId="8" fillId="34" borderId="0" xfId="43" applyNumberFormat="1" applyFont="1" applyFill="1" applyAlignment="1" applyProtection="1">
      <alignment horizontal="right" vertical="center"/>
      <protection hidden="1"/>
    </xf>
    <xf numFmtId="204" fontId="9" fillId="34" borderId="10" xfId="43" applyNumberFormat="1" applyFont="1" applyFill="1" applyBorder="1" applyAlignment="1" applyProtection="1">
      <alignment vertical="center"/>
      <protection locked="0"/>
    </xf>
    <xf numFmtId="204" fontId="5" fillId="34" borderId="0" xfId="43" applyNumberFormat="1" applyFont="1" applyFill="1" applyBorder="1" applyAlignment="1" applyProtection="1">
      <alignment vertical="center"/>
      <protection locked="0"/>
    </xf>
    <xf numFmtId="204" fontId="6" fillId="34" borderId="0" xfId="43" applyNumberFormat="1" applyFont="1" applyFill="1" applyBorder="1" applyAlignment="1" applyProtection="1">
      <alignment vertical="center"/>
      <protection hidden="1"/>
    </xf>
    <xf numFmtId="204" fontId="5" fillId="34" borderId="0" xfId="43" applyNumberFormat="1" applyFont="1" applyFill="1" applyAlignment="1" applyProtection="1">
      <alignment vertical="center"/>
      <protection locked="0"/>
    </xf>
    <xf numFmtId="204" fontId="5" fillId="34" borderId="0" xfId="0" applyNumberFormat="1" applyFont="1" applyFill="1" applyAlignment="1">
      <alignment vertic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_Cons_HERA_mar04_Poli_7tris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114300</xdr:rowOff>
    </xdr:from>
    <xdr:to>
      <xdr:col>1</xdr:col>
      <xdr:colOff>1238250</xdr:colOff>
      <xdr:row>2</xdr:row>
      <xdr:rowOff>276225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04775"/>
          <a:ext cx="12192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66675</xdr:rowOff>
    </xdr:from>
    <xdr:to>
      <xdr:col>1</xdr:col>
      <xdr:colOff>1247775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66675"/>
          <a:ext cx="12192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914400</xdr:colOff>
      <xdr:row>0</xdr:row>
      <xdr:rowOff>28575</xdr:rowOff>
    </xdr:from>
    <xdr:to>
      <xdr:col>0</xdr:col>
      <xdr:colOff>1162050</xdr:colOff>
      <xdr:row>1</xdr:row>
      <xdr:rowOff>133350</xdr:rowOff>
    </xdr:to>
    <xdr:pic>
      <xdr:nvPicPr>
        <xdr:cNvPr id="1" name="Picture 13" descr="icona g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28575"/>
          <a:ext cx="2476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923925</xdr:colOff>
      <xdr:row>0</xdr:row>
      <xdr:rowOff>28575</xdr:rowOff>
    </xdr:from>
    <xdr:to>
      <xdr:col>0</xdr:col>
      <xdr:colOff>1171575</xdr:colOff>
      <xdr:row>1</xdr:row>
      <xdr:rowOff>133350</xdr:rowOff>
    </xdr:to>
    <xdr:pic>
      <xdr:nvPicPr>
        <xdr:cNvPr id="1" name="Picture 12" descr="icona elettricità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" y="28575"/>
          <a:ext cx="2476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942975</xdr:colOff>
      <xdr:row>0</xdr:row>
      <xdr:rowOff>28575</xdr:rowOff>
    </xdr:from>
    <xdr:to>
      <xdr:col>0</xdr:col>
      <xdr:colOff>1181100</xdr:colOff>
      <xdr:row>1</xdr:row>
      <xdr:rowOff>142875</xdr:rowOff>
    </xdr:to>
    <xdr:pic>
      <xdr:nvPicPr>
        <xdr:cNvPr id="1" name="Picture 11" descr="icona acq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28575"/>
          <a:ext cx="2381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923925</xdr:colOff>
      <xdr:row>0</xdr:row>
      <xdr:rowOff>28575</xdr:rowOff>
    </xdr:from>
    <xdr:to>
      <xdr:col>0</xdr:col>
      <xdr:colOff>1171575</xdr:colOff>
      <xdr:row>1</xdr:row>
      <xdr:rowOff>133350</xdr:rowOff>
    </xdr:to>
    <xdr:pic>
      <xdr:nvPicPr>
        <xdr:cNvPr id="1" name="Picture 14" descr="icona rifiut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" y="28575"/>
          <a:ext cx="2476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54977"/>
  </sheetPr>
  <dimension ref="B4:D3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8.8515625" style="4" customWidth="1"/>
    <col min="2" max="2" width="34.140625" style="4" customWidth="1"/>
    <col min="3" max="4" width="13.00390625" style="4" customWidth="1"/>
    <col min="5" max="16384" width="8.8515625" style="4" customWidth="1"/>
  </cols>
  <sheetData>
    <row r="3" ht="25.5" customHeight="1"/>
    <row r="4" spans="2:4" ht="14.25" customHeight="1">
      <c r="B4" s="13" t="s">
        <v>20</v>
      </c>
      <c r="C4" s="14"/>
      <c r="D4" s="14"/>
    </row>
    <row r="5" spans="2:4" ht="11.25">
      <c r="B5" s="15" t="s">
        <v>0</v>
      </c>
      <c r="C5" s="140">
        <v>44104</v>
      </c>
      <c r="D5" s="140">
        <v>43738</v>
      </c>
    </row>
    <row r="6" spans="2:4" ht="12">
      <c r="B6" s="5" t="s">
        <v>7</v>
      </c>
      <c r="C6" s="16">
        <v>4905.9</v>
      </c>
      <c r="D6" s="16">
        <v>5063.2</v>
      </c>
    </row>
    <row r="7" spans="2:4" ht="11.25">
      <c r="B7" s="6" t="s">
        <v>8</v>
      </c>
      <c r="C7" s="17">
        <v>355.7</v>
      </c>
      <c r="D7" s="17">
        <v>366.7</v>
      </c>
    </row>
    <row r="8" spans="2:4" ht="11.25">
      <c r="B8" s="6" t="s">
        <v>9</v>
      </c>
      <c r="C8" s="18">
        <v>-2314.9</v>
      </c>
      <c r="D8" s="18">
        <v>-2504.9</v>
      </c>
    </row>
    <row r="9" spans="2:4" ht="11.25">
      <c r="B9" s="6" t="s">
        <v>11</v>
      </c>
      <c r="C9" s="17">
        <v>-1696.9</v>
      </c>
      <c r="D9" s="17">
        <v>-1698.4</v>
      </c>
    </row>
    <row r="10" spans="2:4" ht="11.25">
      <c r="B10" s="6" t="s">
        <v>10</v>
      </c>
      <c r="C10" s="17">
        <v>-424</v>
      </c>
      <c r="D10" s="17">
        <v>-418.7</v>
      </c>
    </row>
    <row r="11" spans="2:4" ht="11.25">
      <c r="B11" s="6" t="s">
        <v>12</v>
      </c>
      <c r="C11" s="17">
        <v>-391.5</v>
      </c>
      <c r="D11" s="17">
        <v>-380.3</v>
      </c>
    </row>
    <row r="12" spans="2:4" ht="11.25">
      <c r="B12" s="6" t="s">
        <v>13</v>
      </c>
      <c r="C12" s="17">
        <v>-41.8</v>
      </c>
      <c r="D12" s="17">
        <v>-45.6</v>
      </c>
    </row>
    <row r="13" spans="2:4" ht="11.25">
      <c r="B13" s="6" t="s">
        <v>14</v>
      </c>
      <c r="C13" s="17">
        <v>22.2</v>
      </c>
      <c r="D13" s="17">
        <v>23.5</v>
      </c>
    </row>
    <row r="14" spans="2:4" ht="11.25">
      <c r="B14" s="6"/>
      <c r="C14" s="18"/>
      <c r="D14" s="18"/>
    </row>
    <row r="15" spans="2:4" ht="12">
      <c r="B15" s="7" t="s">
        <v>15</v>
      </c>
      <c r="C15" s="19">
        <f>SUM(C6:C13)</f>
        <v>414.69999999999925</v>
      </c>
      <c r="D15" s="19">
        <f>SUM(D6:D13)</f>
        <v>405.4999999999994</v>
      </c>
    </row>
    <row r="16" spans="2:4" ht="11.25">
      <c r="B16" s="6"/>
      <c r="C16" s="21"/>
      <c r="D16" s="21"/>
    </row>
    <row r="17" spans="2:4" ht="11.25">
      <c r="B17" s="6" t="s">
        <v>16</v>
      </c>
      <c r="C17" s="20">
        <v>5.5</v>
      </c>
      <c r="D17" s="20">
        <v>9.3</v>
      </c>
    </row>
    <row r="18" spans="2:4" ht="11.25">
      <c r="B18" s="6" t="s">
        <v>17</v>
      </c>
      <c r="C18" s="20">
        <v>57.2</v>
      </c>
      <c r="D18" s="20">
        <v>98</v>
      </c>
    </row>
    <row r="19" spans="2:4" ht="11.25">
      <c r="B19" s="6" t="s">
        <v>18</v>
      </c>
      <c r="C19" s="20">
        <v>-142.2</v>
      </c>
      <c r="D19" s="20">
        <v>-174.4</v>
      </c>
    </row>
    <row r="20" spans="2:4" ht="11.25">
      <c r="B20" s="8" t="s">
        <v>58</v>
      </c>
      <c r="C20" s="21"/>
      <c r="D20" s="21"/>
    </row>
    <row r="21" spans="2:4" ht="12">
      <c r="B21" s="7" t="s">
        <v>53</v>
      </c>
      <c r="C21" s="19">
        <f>SUM(C17:C19)</f>
        <v>-79.49999999999999</v>
      </c>
      <c r="D21" s="19">
        <f>SUM(D17:D19)</f>
        <v>-67.10000000000001</v>
      </c>
    </row>
    <row r="22" spans="2:4" ht="11.25">
      <c r="B22" s="6"/>
      <c r="C22" s="21"/>
      <c r="D22" s="21"/>
    </row>
    <row r="23" spans="2:4" ht="11.25">
      <c r="B23" s="6" t="s">
        <v>59</v>
      </c>
      <c r="C23" s="20">
        <v>0</v>
      </c>
      <c r="D23" s="20">
        <v>0</v>
      </c>
    </row>
    <row r="24" spans="2:4" ht="11.25">
      <c r="B24" s="6"/>
      <c r="C24" s="21"/>
      <c r="D24" s="21"/>
    </row>
    <row r="25" spans="2:4" ht="12">
      <c r="B25" s="7" t="s">
        <v>19</v>
      </c>
      <c r="C25" s="19">
        <f>C15+C21+C23</f>
        <v>335.19999999999925</v>
      </c>
      <c r="D25" s="19">
        <f>D15+D21+D23</f>
        <v>338.39999999999935</v>
      </c>
    </row>
    <row r="26" spans="2:4" ht="12">
      <c r="B26" s="9"/>
      <c r="C26" s="16"/>
      <c r="D26" s="16"/>
    </row>
    <row r="27" spans="2:4" ht="11.25">
      <c r="B27" s="6" t="s">
        <v>39</v>
      </c>
      <c r="C27" s="20">
        <v>-90.5</v>
      </c>
      <c r="D27" s="20">
        <v>-96.4</v>
      </c>
    </row>
    <row r="28" spans="3:4" ht="11.25">
      <c r="C28" s="21"/>
      <c r="D28" s="21"/>
    </row>
    <row r="29" spans="2:4" ht="12">
      <c r="B29" s="7" t="s">
        <v>40</v>
      </c>
      <c r="C29" s="19">
        <f>C25+C27</f>
        <v>244.69999999999925</v>
      </c>
      <c r="D29" s="19">
        <f>D25+D27</f>
        <v>241.99999999999935</v>
      </c>
    </row>
    <row r="30" spans="2:4" ht="6" customHeight="1">
      <c r="B30" s="10"/>
      <c r="C30" s="16"/>
      <c r="D30" s="16"/>
    </row>
    <row r="31" spans="2:4" ht="11.25">
      <c r="B31" s="11" t="s">
        <v>54</v>
      </c>
      <c r="C31" s="22"/>
      <c r="D31" s="22"/>
    </row>
    <row r="32" spans="2:4" ht="11.25">
      <c r="B32" s="6" t="s">
        <v>55</v>
      </c>
      <c r="C32" s="17">
        <f>+C29-C33</f>
        <v>233.09999999999926</v>
      </c>
      <c r="D32" s="17">
        <v>230.79999999999936</v>
      </c>
    </row>
    <row r="33" spans="2:4" ht="11.25">
      <c r="B33" s="12" t="s">
        <v>56</v>
      </c>
      <c r="C33" s="23">
        <v>11.6</v>
      </c>
      <c r="D33" s="23">
        <v>11.2</v>
      </c>
    </row>
  </sheetData>
  <sheetProtection/>
  <printOptions/>
  <pageMargins left="0.75" right="0.75" top="1" bottom="1" header="0.5" footer="0.5"/>
  <pageSetup horizontalDpi="600" verticalDpi="600" orientation="portrait" paperSize="9" r:id="rId2"/>
  <ignoredErrors>
    <ignoredError sqref="C21:D21 C25:D25 C29:D31 C32" unlockedFormula="1"/>
    <ignoredError sqref="C15:D15" formulaRange="1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54977"/>
  </sheetPr>
  <dimension ref="A5:D3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421875" style="4" bestFit="1" customWidth="1"/>
    <col min="2" max="2" width="49.57421875" style="4" bestFit="1" customWidth="1"/>
    <col min="3" max="4" width="15.421875" style="4" customWidth="1"/>
    <col min="5" max="16384" width="8.8515625" style="4" customWidth="1"/>
  </cols>
  <sheetData>
    <row r="5" spans="1:4" ht="12">
      <c r="A5" s="35"/>
      <c r="B5" s="36" t="s">
        <v>60</v>
      </c>
      <c r="C5" s="144">
        <v>44104</v>
      </c>
      <c r="D5" s="144">
        <v>43830</v>
      </c>
    </row>
    <row r="6" spans="1:4" ht="12">
      <c r="A6" s="24" t="s">
        <v>2</v>
      </c>
      <c r="B6" s="26" t="s">
        <v>21</v>
      </c>
      <c r="C6" s="37">
        <v>544.4</v>
      </c>
      <c r="D6" s="37">
        <v>364</v>
      </c>
    </row>
    <row r="7" spans="2:4" ht="11.25">
      <c r="B7" s="27"/>
      <c r="C7" s="28"/>
      <c r="D7" s="28"/>
    </row>
    <row r="8" spans="1:4" s="25" customFormat="1" ht="12">
      <c r="A8" s="24" t="s">
        <v>3</v>
      </c>
      <c r="B8" s="26" t="s">
        <v>22</v>
      </c>
      <c r="C8" s="29">
        <v>33.8</v>
      </c>
      <c r="D8" s="29">
        <v>70.1</v>
      </c>
    </row>
    <row r="9" spans="2:4" ht="11.25">
      <c r="B9" s="27"/>
      <c r="C9" s="28"/>
      <c r="D9" s="28"/>
    </row>
    <row r="10" spans="2:4" ht="11.25">
      <c r="B10" s="27" t="s">
        <v>84</v>
      </c>
      <c r="C10" s="150">
        <v>-321.5</v>
      </c>
      <c r="D10" s="150">
        <v>-111.5</v>
      </c>
    </row>
    <row r="11" spans="2:4" ht="11.25">
      <c r="B11" s="27" t="s">
        <v>79</v>
      </c>
      <c r="C11" s="150">
        <v>-53.9</v>
      </c>
      <c r="D11" s="150">
        <v>-63.1</v>
      </c>
    </row>
    <row r="12" spans="2:4" ht="11.25">
      <c r="B12" s="27" t="s">
        <v>80</v>
      </c>
      <c r="C12" s="150">
        <v>-92.8</v>
      </c>
      <c r="D12" s="150">
        <v>-130.9</v>
      </c>
    </row>
    <row r="13" spans="2:4" ht="11.25">
      <c r="B13" s="27" t="s">
        <v>81</v>
      </c>
      <c r="C13" s="150">
        <v>-18.2</v>
      </c>
      <c r="D13" s="150">
        <v>-19.4</v>
      </c>
    </row>
    <row r="14" spans="1:4" ht="12">
      <c r="A14" s="24" t="s">
        <v>4</v>
      </c>
      <c r="B14" s="26" t="s">
        <v>82</v>
      </c>
      <c r="C14" s="151">
        <f>+C10+C11+C12+C13</f>
        <v>-486.4</v>
      </c>
      <c r="D14" s="151">
        <f>+D10+D11+D12+D13</f>
        <v>-324.9</v>
      </c>
    </row>
    <row r="15" spans="2:4" ht="11.25">
      <c r="B15" s="27"/>
      <c r="C15" s="30"/>
      <c r="D15" s="30"/>
    </row>
    <row r="16" spans="1:4" ht="12">
      <c r="A16" s="24" t="s">
        <v>5</v>
      </c>
      <c r="B16" s="26" t="s">
        <v>83</v>
      </c>
      <c r="C16" s="32">
        <f>+C14+C8+C6</f>
        <v>91.80000000000001</v>
      </c>
      <c r="D16" s="32">
        <f>+D14+D8+D6</f>
        <v>109.20000000000002</v>
      </c>
    </row>
    <row r="17" spans="1:4" ht="12">
      <c r="A17" s="141"/>
      <c r="B17" s="142"/>
      <c r="C17" s="143"/>
      <c r="D17" s="143"/>
    </row>
    <row r="18" spans="2:4" ht="11.25">
      <c r="B18" s="27" t="s">
        <v>85</v>
      </c>
      <c r="C18" s="152">
        <v>-2812.2</v>
      </c>
      <c r="D18" s="152">
        <v>-2815.1</v>
      </c>
    </row>
    <row r="19" spans="2:4" ht="11.25">
      <c r="B19" s="27" t="s">
        <v>86</v>
      </c>
      <c r="C19" s="152">
        <v>-26.2</v>
      </c>
      <c r="D19" s="152">
        <v>-20.2</v>
      </c>
    </row>
    <row r="20" spans="2:4" ht="11.25">
      <c r="B20" s="27" t="s">
        <v>87</v>
      </c>
      <c r="C20" s="152">
        <v>-68.9</v>
      </c>
      <c r="D20" s="152">
        <v>-76.1</v>
      </c>
    </row>
    <row r="21" spans="2:4" ht="12">
      <c r="B21" s="33"/>
      <c r="C21" s="150"/>
      <c r="D21" s="150"/>
    </row>
    <row r="22" spans="1:4" ht="12">
      <c r="A22" s="24" t="s">
        <v>6</v>
      </c>
      <c r="B22" s="26" t="s">
        <v>90</v>
      </c>
      <c r="C22" s="151">
        <f>SUM(C18:C20)</f>
        <v>-2907.2999999999997</v>
      </c>
      <c r="D22" s="151">
        <f>SUM(D18:D20)</f>
        <v>-2911.3999999999996</v>
      </c>
    </row>
    <row r="23" spans="2:4" ht="11.25">
      <c r="B23" s="27"/>
      <c r="C23" s="150"/>
      <c r="D23" s="150"/>
    </row>
    <row r="24" spans="1:4" ht="12">
      <c r="A24" s="24" t="s">
        <v>68</v>
      </c>
      <c r="B24" s="26" t="s">
        <v>91</v>
      </c>
      <c r="C24" s="151">
        <f>C16+C22</f>
        <v>-2815.4999999999995</v>
      </c>
      <c r="D24" s="151">
        <f>D16+D22</f>
        <v>-2802.2</v>
      </c>
    </row>
    <row r="25" spans="2:4" ht="12">
      <c r="B25" s="34"/>
      <c r="C25" s="31"/>
      <c r="D25" s="31"/>
    </row>
    <row r="26" spans="1:4" ht="12">
      <c r="A26" s="24" t="s">
        <v>69</v>
      </c>
      <c r="B26" s="26" t="s">
        <v>70</v>
      </c>
      <c r="C26" s="31">
        <v>134.7</v>
      </c>
      <c r="D26" s="31">
        <v>135.3</v>
      </c>
    </row>
    <row r="27" spans="2:4" ht="12">
      <c r="B27" s="34"/>
      <c r="C27" s="31"/>
      <c r="D27" s="31"/>
    </row>
    <row r="28" spans="1:4" ht="12">
      <c r="A28" s="24" t="s">
        <v>71</v>
      </c>
      <c r="B28" s="26" t="s">
        <v>74</v>
      </c>
      <c r="C28" s="151">
        <f>C24+C26</f>
        <v>-2680.7999999999997</v>
      </c>
      <c r="D28" s="151">
        <f>D24+D26</f>
        <v>-2666.8999999999996</v>
      </c>
    </row>
    <row r="29" spans="2:4" ht="12">
      <c r="B29" s="34"/>
      <c r="C29" s="153"/>
      <c r="D29" s="153"/>
    </row>
    <row r="30" spans="1:4" ht="11.25">
      <c r="A30" s="4" t="s">
        <v>73</v>
      </c>
      <c r="B30" s="4" t="s">
        <v>72</v>
      </c>
      <c r="C30" s="154">
        <v>-460.7</v>
      </c>
      <c r="D30" s="154">
        <v>-450.6</v>
      </c>
    </row>
    <row r="31" spans="3:4" ht="11.25">
      <c r="C31" s="154"/>
      <c r="D31" s="154"/>
    </row>
    <row r="32" spans="1:4" ht="24">
      <c r="A32" s="24" t="s">
        <v>75</v>
      </c>
      <c r="B32" s="7" t="s">
        <v>88</v>
      </c>
      <c r="C32" s="151">
        <f>+C28+C30</f>
        <v>-3141.4999999999995</v>
      </c>
      <c r="D32" s="151">
        <f>+D28+D30</f>
        <v>-3117.4999999999995</v>
      </c>
    </row>
    <row r="33" spans="3:4" ht="11.25">
      <c r="C33" s="155"/>
      <c r="D33" s="155"/>
    </row>
    <row r="34" spans="1:4" ht="11.25">
      <c r="A34" s="4" t="s">
        <v>76</v>
      </c>
      <c r="B34" s="4" t="s">
        <v>78</v>
      </c>
      <c r="C34" s="154">
        <v>-143</v>
      </c>
      <c r="D34" s="154">
        <v>-156.7</v>
      </c>
    </row>
    <row r="35" spans="3:4" ht="11.25">
      <c r="C35" s="154"/>
      <c r="D35" s="154"/>
    </row>
    <row r="36" spans="1:4" ht="12">
      <c r="A36" s="24" t="s">
        <v>77</v>
      </c>
      <c r="B36" s="7" t="s">
        <v>89</v>
      </c>
      <c r="C36" s="151">
        <f>+C32+C34</f>
        <v>-3284.4999999999995</v>
      </c>
      <c r="D36" s="151">
        <f>+D32+D34</f>
        <v>-3274.1999999999994</v>
      </c>
    </row>
  </sheetData>
  <sheetProtection/>
  <printOptions/>
  <pageMargins left="0.75" right="0.75" top="1" bottom="1" header="0.5" footer="0.5"/>
  <pageSetup horizontalDpi="600" verticalDpi="600" orientation="portrait" paperSize="9" r:id="rId2"/>
  <ignoredErrors>
    <ignoredError sqref="C21:D21 C14:D15 C25:D25 C23:D23 D16 C27:D27 C29:D29 C22:D22 C24:D24 C28:D28 C32:D32 C36:D36" unlocked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862356"/>
  </sheetPr>
  <dimension ref="A2:O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1.28125" style="3" customWidth="1"/>
    <col min="2" max="7" width="10.7109375" style="3" customWidth="1"/>
    <col min="8" max="16384" width="8.8515625" style="3" customWidth="1"/>
  </cols>
  <sheetData>
    <row r="1" ht="12"/>
    <row r="2" spans="1:15" s="112" customFormat="1" ht="1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7" ht="12">
      <c r="A3" s="39" t="s">
        <v>64</v>
      </c>
      <c r="B3" s="145">
        <v>44104</v>
      </c>
      <c r="C3" s="41" t="s">
        <v>1</v>
      </c>
      <c r="D3" s="145">
        <v>43738</v>
      </c>
      <c r="E3" s="42" t="s">
        <v>1</v>
      </c>
      <c r="F3" s="43" t="s">
        <v>43</v>
      </c>
      <c r="G3" s="44" t="s">
        <v>44</v>
      </c>
    </row>
    <row r="4" spans="1:7" ht="12">
      <c r="A4" s="99" t="s">
        <v>25</v>
      </c>
      <c r="B4" s="139">
        <v>2184.69978366</v>
      </c>
      <c r="C4" s="49">
        <f>B4/$B$4</f>
        <v>1</v>
      </c>
      <c r="D4" s="48">
        <v>2093.1611646499996</v>
      </c>
      <c r="E4" s="49">
        <f>D4/$D$4</f>
        <v>1</v>
      </c>
      <c r="F4" s="50">
        <f>B4-D4</f>
        <v>91.53861901000028</v>
      </c>
      <c r="G4" s="51">
        <f>B4/D4-1</f>
        <v>0.043732236464126606</v>
      </c>
    </row>
    <row r="5" spans="1:15" ht="12">
      <c r="A5" s="100" t="s">
        <v>23</v>
      </c>
      <c r="B5" s="52">
        <v>-1857.25753081</v>
      </c>
      <c r="C5" s="53">
        <f>B5/$B$4</f>
        <v>-0.8501202520826728</v>
      </c>
      <c r="D5" s="52">
        <v>-1777.0737497500002</v>
      </c>
      <c r="E5" s="53">
        <f>D5/$D$4</f>
        <v>-0.8489904073139763</v>
      </c>
      <c r="F5" s="54">
        <f>B5-D5</f>
        <v>-80.18378105999977</v>
      </c>
      <c r="G5" s="55">
        <f>B5/D5-1</f>
        <v>0.0451212455708605</v>
      </c>
      <c r="H5" s="112"/>
      <c r="I5" s="112"/>
      <c r="J5" s="112"/>
      <c r="K5" s="112"/>
      <c r="L5" s="112"/>
      <c r="M5" s="112"/>
      <c r="N5" s="112"/>
      <c r="O5" s="112"/>
    </row>
    <row r="6" spans="1:15" s="112" customFormat="1" ht="12">
      <c r="A6" s="100" t="s">
        <v>10</v>
      </c>
      <c r="B6" s="52">
        <v>-84.4</v>
      </c>
      <c r="C6" s="53">
        <f>B6/$B$4</f>
        <v>-0.038632310320736954</v>
      </c>
      <c r="D6" s="52">
        <v>-84.48150919</v>
      </c>
      <c r="E6" s="53">
        <f>D6/$D$4</f>
        <v>-0.04036072836471064</v>
      </c>
      <c r="F6" s="54">
        <f>B6-D6</f>
        <v>0.08150918999999135</v>
      </c>
      <c r="G6" s="55">
        <f>B6/D6-1</f>
        <v>-0.0009648169259935946</v>
      </c>
      <c r="H6" s="3"/>
      <c r="I6" s="3"/>
      <c r="J6" s="3"/>
      <c r="K6" s="3"/>
      <c r="L6" s="3"/>
      <c r="M6" s="3"/>
      <c r="N6" s="3"/>
      <c r="O6" s="3"/>
    </row>
    <row r="7" spans="1:7" ht="11.25">
      <c r="A7" s="100" t="s">
        <v>14</v>
      </c>
      <c r="B7" s="56">
        <v>6.9</v>
      </c>
      <c r="C7" s="57">
        <f>B7/$B$4</f>
        <v>0.0031583286873588267</v>
      </c>
      <c r="D7" s="56">
        <v>8.23702185</v>
      </c>
      <c r="E7" s="57">
        <f>D7/$D$4</f>
        <v>0.0039352067051068775</v>
      </c>
      <c r="F7" s="52">
        <f>B7-D7</f>
        <v>-1.3370218499999993</v>
      </c>
      <c r="G7" s="55">
        <f>B7/D7-1</f>
        <v>-0.16231859940980964</v>
      </c>
    </row>
    <row r="8" spans="1:7" ht="12">
      <c r="A8" s="104" t="s">
        <v>24</v>
      </c>
      <c r="B8" s="58">
        <f>SUM(B4:B7)</f>
        <v>249.94225284999993</v>
      </c>
      <c r="C8" s="59">
        <f>B8/$B$4</f>
        <v>0.11440576628394902</v>
      </c>
      <c r="D8" s="58">
        <f>SUM(D4:D7)</f>
        <v>239.84292755999942</v>
      </c>
      <c r="E8" s="59">
        <f>D8/$D$4</f>
        <v>0.11458407102641993</v>
      </c>
      <c r="F8" s="60">
        <f>B8-D8</f>
        <v>10.099325290000507</v>
      </c>
      <c r="G8" s="61">
        <f>B8/D8-1</f>
        <v>0.04210808045392134</v>
      </c>
    </row>
    <row r="9" spans="8:15" ht="12">
      <c r="H9" s="112"/>
      <c r="I9" s="112"/>
      <c r="J9" s="112"/>
      <c r="K9" s="112"/>
      <c r="L9" s="112"/>
      <c r="M9" s="112"/>
      <c r="N9" s="112"/>
      <c r="O9" s="112"/>
    </row>
    <row r="10" spans="1:5" ht="15" customHeight="1">
      <c r="A10" s="39" t="s">
        <v>45</v>
      </c>
      <c r="B10" s="145">
        <f>B3</f>
        <v>44104</v>
      </c>
      <c r="C10" s="145">
        <f>D3</f>
        <v>43738</v>
      </c>
      <c r="D10" s="40" t="s">
        <v>43</v>
      </c>
      <c r="E10" s="45" t="s">
        <v>44</v>
      </c>
    </row>
    <row r="11" spans="1:5" ht="11.25">
      <c r="A11" s="100" t="s">
        <v>46</v>
      </c>
      <c r="B11" s="62">
        <v>1688.9296340492576</v>
      </c>
      <c r="C11" s="62">
        <v>2044.0491920165255</v>
      </c>
      <c r="D11" s="63">
        <f>B11-C11</f>
        <v>-355.11955796726784</v>
      </c>
      <c r="E11" s="55">
        <f>B11/C11-1</f>
        <v>-0.17373337165967617</v>
      </c>
    </row>
    <row r="12" spans="1:5" ht="11.25">
      <c r="A12" s="100" t="s">
        <v>48</v>
      </c>
      <c r="B12" s="62">
        <v>8774.952034961192</v>
      </c>
      <c r="C12" s="62">
        <v>6714.957095425361</v>
      </c>
      <c r="D12" s="63">
        <f>B12-C12</f>
        <v>2059.994939535831</v>
      </c>
      <c r="E12" s="55">
        <f>B12/C12-1</f>
        <v>0.30677708141117166</v>
      </c>
    </row>
    <row r="13" spans="1:5" ht="11.25">
      <c r="A13" s="133" t="s">
        <v>26</v>
      </c>
      <c r="B13" s="64">
        <v>6740.4</v>
      </c>
      <c r="C13" s="64">
        <v>5108.4</v>
      </c>
      <c r="D13" s="63">
        <f>B13-C13</f>
        <v>1632</v>
      </c>
      <c r="E13" s="65">
        <f>B13/C13-1</f>
        <v>0.31947380784590096</v>
      </c>
    </row>
    <row r="14" spans="1:5" ht="11.25">
      <c r="A14" s="113" t="s">
        <v>47</v>
      </c>
      <c r="B14" s="66">
        <v>284.365115780861</v>
      </c>
      <c r="C14" s="66">
        <v>330.8055763087483</v>
      </c>
      <c r="D14" s="67">
        <f>B14-C14</f>
        <v>-46.440460527887296</v>
      </c>
      <c r="E14" s="68">
        <f>B14/C14-1</f>
        <v>-0.14038596642199097</v>
      </c>
    </row>
    <row r="15" spans="1:5" ht="11.25">
      <c r="A15" s="134"/>
      <c r="B15" s="135"/>
      <c r="C15" s="135"/>
      <c r="D15" s="136"/>
      <c r="E15" s="38"/>
    </row>
    <row r="16" spans="1:5" ht="12">
      <c r="A16" s="46" t="s">
        <v>49</v>
      </c>
      <c r="B16" s="145">
        <f>B10</f>
        <v>44104</v>
      </c>
      <c r="C16" s="145">
        <f>C10</f>
        <v>43738</v>
      </c>
      <c r="D16" s="40" t="s">
        <v>43</v>
      </c>
      <c r="E16" s="45" t="s">
        <v>44</v>
      </c>
    </row>
    <row r="17" spans="1:7" s="112" customFormat="1" ht="12">
      <c r="A17" s="99" t="s">
        <v>24</v>
      </c>
      <c r="B17" s="107">
        <f>B8</f>
        <v>249.94225284999993</v>
      </c>
      <c r="C17" s="107">
        <f>D8</f>
        <v>239.84292755999942</v>
      </c>
      <c r="D17" s="101">
        <f>B17-C17</f>
        <v>10.099325290000507</v>
      </c>
      <c r="E17" s="102">
        <f>B17/C17-1</f>
        <v>0.04210808045392134</v>
      </c>
      <c r="F17" s="3"/>
      <c r="G17" s="3"/>
    </row>
    <row r="18" spans="1:5" ht="11.25">
      <c r="A18" s="100" t="s">
        <v>50</v>
      </c>
      <c r="B18" s="47">
        <v>806.2</v>
      </c>
      <c r="C18" s="47">
        <v>785.8315788900013</v>
      </c>
      <c r="D18" s="101">
        <f>B18-C18</f>
        <v>20.368421109998735</v>
      </c>
      <c r="E18" s="102">
        <f>B18/C18-1</f>
        <v>0.02591957571719039</v>
      </c>
    </row>
    <row r="19" spans="1:5" ht="11.25">
      <c r="A19" s="113" t="s">
        <v>51</v>
      </c>
      <c r="B19" s="114">
        <f>+B17/B18</f>
        <v>0.31002512137186794</v>
      </c>
      <c r="C19" s="114">
        <f>+C17/C18</f>
        <v>0.3052090727873027</v>
      </c>
      <c r="D19" s="115">
        <f>+(B19-C19)*100</f>
        <v>0.4816048584565247</v>
      </c>
      <c r="E19" s="116"/>
    </row>
  </sheetData>
  <sheetProtection/>
  <printOptions/>
  <pageMargins left="0.75" right="0.75" top="1" bottom="1" header="0.5" footer="0.5"/>
  <pageSetup horizontalDpi="600" verticalDpi="600" orientation="portrait" paperSize="9" r:id="rId2"/>
  <ignoredErrors>
    <ignoredError sqref="B8 D8" formulaRange="1"/>
    <ignoredError sqref="C8" formula="1" formulaRange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ED7F00"/>
  </sheetPr>
  <dimension ref="A2:G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1.28125" style="3" customWidth="1"/>
    <col min="2" max="7" width="10.7109375" style="3" customWidth="1"/>
    <col min="8" max="16384" width="8.8515625" style="3" customWidth="1"/>
  </cols>
  <sheetData>
    <row r="1" ht="12"/>
    <row r="2" ht="12">
      <c r="A2" s="112"/>
    </row>
    <row r="3" spans="1:7" ht="12">
      <c r="A3" s="69" t="s">
        <v>64</v>
      </c>
      <c r="B3" s="146">
        <f>+Gas!B3</f>
        <v>44104</v>
      </c>
      <c r="C3" s="70" t="s">
        <v>1</v>
      </c>
      <c r="D3" s="146">
        <f>+Gas!D3</f>
        <v>43738</v>
      </c>
      <c r="E3" s="70" t="s">
        <v>1</v>
      </c>
      <c r="F3" s="71" t="s">
        <v>43</v>
      </c>
      <c r="G3" s="72" t="s">
        <v>44</v>
      </c>
    </row>
    <row r="4" spans="1:7" ht="12">
      <c r="A4" s="99" t="s">
        <v>25</v>
      </c>
      <c r="B4" s="137">
        <v>1701.99608509</v>
      </c>
      <c r="C4" s="49">
        <f>B4/$B$4</f>
        <v>1</v>
      </c>
      <c r="D4" s="137">
        <v>1936.3222697699998</v>
      </c>
      <c r="E4" s="49">
        <f>+D4/D$4</f>
        <v>1</v>
      </c>
      <c r="F4" s="50">
        <f>B4-D4</f>
        <v>-234.32618467999987</v>
      </c>
      <c r="G4" s="51">
        <f>B4/D4-1</f>
        <v>-0.12101610787538664</v>
      </c>
    </row>
    <row r="5" spans="1:7" ht="11.25">
      <c r="A5" s="100" t="s">
        <v>23</v>
      </c>
      <c r="B5" s="52">
        <v>-1527.4442632899998</v>
      </c>
      <c r="C5" s="53">
        <f>B5/$B$4</f>
        <v>-0.8974428770259069</v>
      </c>
      <c r="D5" s="52">
        <v>-1779.5331739899998</v>
      </c>
      <c r="E5" s="53">
        <f>+D5/D$4</f>
        <v>-0.9190273756451586</v>
      </c>
      <c r="F5" s="54">
        <f>B5-D5</f>
        <v>252.08891070000004</v>
      </c>
      <c r="G5" s="55">
        <f>B5/D5-1</f>
        <v>-0.14166013558194934</v>
      </c>
    </row>
    <row r="6" spans="1:7" ht="11.25">
      <c r="A6" s="100" t="s">
        <v>10</v>
      </c>
      <c r="B6" s="52">
        <v>-36.05071306</v>
      </c>
      <c r="C6" s="53">
        <f>B6/$B$4</f>
        <v>-0.02118143124758931</v>
      </c>
      <c r="D6" s="52">
        <v>-33.591954300000005</v>
      </c>
      <c r="E6" s="53">
        <f>+D6/D$4</f>
        <v>-0.017348328232567465</v>
      </c>
      <c r="F6" s="54">
        <f>B6-D6</f>
        <v>-2.458758759999995</v>
      </c>
      <c r="G6" s="55">
        <f>B6/D6-1</f>
        <v>0.07319487095158372</v>
      </c>
    </row>
    <row r="7" spans="1:7" ht="11.25">
      <c r="A7" s="100" t="s">
        <v>14</v>
      </c>
      <c r="B7" s="62">
        <v>6.30286702</v>
      </c>
      <c r="C7" s="57">
        <f>B7/$B$4</f>
        <v>0.003703220633240593</v>
      </c>
      <c r="D7" s="62">
        <v>5.92329</v>
      </c>
      <c r="E7" s="57">
        <f>+D7/D$4</f>
        <v>0.003059041406730079</v>
      </c>
      <c r="F7" s="52">
        <f>B7-D7</f>
        <v>0.37957702000000015</v>
      </c>
      <c r="G7" s="55">
        <f>B7/D7-1</f>
        <v>0.06408212665596325</v>
      </c>
    </row>
    <row r="8" spans="1:7" ht="12">
      <c r="A8" s="104" t="s">
        <v>24</v>
      </c>
      <c r="B8" s="82">
        <f>SUM(B4:B7)</f>
        <v>144.8039757600002</v>
      </c>
      <c r="C8" s="59">
        <f>B8/$B$4</f>
        <v>0.08507891235974442</v>
      </c>
      <c r="D8" s="82">
        <f>SUM(D4:D7)</f>
        <v>129.12043148000004</v>
      </c>
      <c r="E8" s="59">
        <f>+D8/D$4</f>
        <v>0.066683337529004</v>
      </c>
      <c r="F8" s="60">
        <f>B8-D8</f>
        <v>15.683544280000177</v>
      </c>
      <c r="G8" s="61">
        <f>B8/D8-1</f>
        <v>0.12146446615948192</v>
      </c>
    </row>
    <row r="10" spans="1:5" ht="12">
      <c r="A10" s="69" t="s">
        <v>45</v>
      </c>
      <c r="B10" s="146">
        <f>+B3</f>
        <v>44104</v>
      </c>
      <c r="C10" s="146">
        <f>+D3</f>
        <v>43738</v>
      </c>
      <c r="D10" s="71" t="s">
        <v>43</v>
      </c>
      <c r="E10" s="73" t="s">
        <v>44</v>
      </c>
    </row>
    <row r="11" spans="1:5" ht="11.25">
      <c r="A11" s="106" t="s">
        <v>66</v>
      </c>
      <c r="B11" s="56">
        <v>9477.741083384286</v>
      </c>
      <c r="C11" s="56">
        <v>9586.78956860393</v>
      </c>
      <c r="D11" s="103">
        <f>B11-C11</f>
        <v>-109.04848521964414</v>
      </c>
      <c r="E11" s="102">
        <f>B11/C11-1</f>
        <v>-0.011374870016628957</v>
      </c>
    </row>
    <row r="12" spans="1:5" ht="11.25">
      <c r="A12" s="108" t="s">
        <v>67</v>
      </c>
      <c r="B12" s="95">
        <v>2048.715265130101</v>
      </c>
      <c r="C12" s="95">
        <v>2287.943294455275</v>
      </c>
      <c r="D12" s="109">
        <f>B12-C12</f>
        <v>-239.2280293251738</v>
      </c>
      <c r="E12" s="110">
        <f>B12/C12-1</f>
        <v>-0.10456029653572796</v>
      </c>
    </row>
    <row r="14" spans="1:5" ht="12">
      <c r="A14" s="74" t="s">
        <v>49</v>
      </c>
      <c r="B14" s="146">
        <f>+B10</f>
        <v>44104</v>
      </c>
      <c r="C14" s="146">
        <f>+D3</f>
        <v>43738</v>
      </c>
      <c r="D14" s="71" t="s">
        <v>43</v>
      </c>
      <c r="E14" s="73" t="s">
        <v>44</v>
      </c>
    </row>
    <row r="15" spans="1:7" s="112" customFormat="1" ht="12">
      <c r="A15" s="99" t="s">
        <v>24</v>
      </c>
      <c r="B15" s="107">
        <f>B8</f>
        <v>144.8039757600002</v>
      </c>
      <c r="C15" s="107">
        <f>D8</f>
        <v>129.12043148000004</v>
      </c>
      <c r="D15" s="101">
        <f>B15-C15</f>
        <v>15.683544280000177</v>
      </c>
      <c r="E15" s="102">
        <f>B15/C15-1</f>
        <v>0.12146446615948192</v>
      </c>
      <c r="F15" s="3"/>
      <c r="G15" s="3"/>
    </row>
    <row r="16" spans="1:5" ht="11.25">
      <c r="A16" s="100" t="s">
        <v>50</v>
      </c>
      <c r="B16" s="107">
        <f>+Gas!B18</f>
        <v>806.2</v>
      </c>
      <c r="C16" s="107">
        <f>+Gas!C18</f>
        <v>785.8315788900013</v>
      </c>
      <c r="D16" s="101">
        <f>B16-C16</f>
        <v>20.368421109998735</v>
      </c>
      <c r="E16" s="102">
        <f>B16/C16-1</f>
        <v>0.02591957571719039</v>
      </c>
    </row>
    <row r="17" spans="1:5" ht="11.25">
      <c r="A17" s="113" t="s">
        <v>51</v>
      </c>
      <c r="B17" s="114">
        <f>+B15/B16</f>
        <v>0.17961296918878716</v>
      </c>
      <c r="C17" s="114">
        <f>+C15/C16</f>
        <v>0.16431056596425478</v>
      </c>
      <c r="D17" s="115">
        <f>+(B17-C17)*100</f>
        <v>1.5302403224532384</v>
      </c>
      <c r="E17" s="116"/>
    </row>
    <row r="19" ht="11.25">
      <c r="D19" s="117"/>
    </row>
  </sheetData>
  <sheetProtection/>
  <printOptions/>
  <pageMargins left="0.75" right="0.75" top="1" bottom="1" header="0.5" footer="0.5"/>
  <pageSetup horizontalDpi="600" verticalDpi="600" orientation="portrait" paperSize="9" r:id="rId2"/>
  <ignoredErrors>
    <ignoredError sqref="C8" 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54977"/>
  </sheetPr>
  <dimension ref="A3:G2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1.28125" style="4" customWidth="1"/>
    <col min="2" max="7" width="10.7109375" style="4" customWidth="1"/>
    <col min="8" max="16384" width="8.8515625" style="4" customWidth="1"/>
  </cols>
  <sheetData>
    <row r="1" ht="12"/>
    <row r="2" ht="12"/>
    <row r="3" spans="1:7" ht="12">
      <c r="A3" s="75" t="s">
        <v>64</v>
      </c>
      <c r="B3" s="147">
        <f>+Electricity!B3</f>
        <v>44104</v>
      </c>
      <c r="C3" s="76" t="s">
        <v>1</v>
      </c>
      <c r="D3" s="147">
        <f>+Electricity!D3</f>
        <v>43738</v>
      </c>
      <c r="E3" s="76" t="s">
        <v>1</v>
      </c>
      <c r="F3" s="77" t="s">
        <v>43</v>
      </c>
      <c r="G3" s="78" t="s">
        <v>44</v>
      </c>
    </row>
    <row r="4" spans="1:7" ht="12">
      <c r="A4" s="118" t="s">
        <v>25</v>
      </c>
      <c r="B4" s="81">
        <v>655.8928111799999</v>
      </c>
      <c r="C4" s="49">
        <f>B4/$B$4</f>
        <v>1</v>
      </c>
      <c r="D4" s="81">
        <v>676.4549443100002</v>
      </c>
      <c r="E4" s="49">
        <f>D4/$D$4</f>
        <v>1</v>
      </c>
      <c r="F4" s="50">
        <f>B4-D4</f>
        <v>-20.562133130000348</v>
      </c>
      <c r="G4" s="51">
        <f>B4/D4-1</f>
        <v>-0.030396899753573736</v>
      </c>
    </row>
    <row r="5" spans="1:7" ht="11.25">
      <c r="A5" s="119" t="s">
        <v>23</v>
      </c>
      <c r="B5" s="52">
        <v>-320.74482204</v>
      </c>
      <c r="C5" s="53">
        <f>B5/$B$4</f>
        <v>-0.4890201822199518</v>
      </c>
      <c r="D5" s="52">
        <v>-345.04306493</v>
      </c>
      <c r="E5" s="53">
        <f>D5/$D$4</f>
        <v>-0.510075457105206</v>
      </c>
      <c r="F5" s="54">
        <f>B5-D5</f>
        <v>24.29824289000004</v>
      </c>
      <c r="G5" s="55">
        <f>B5/D5-1</f>
        <v>-0.07042089918523509</v>
      </c>
    </row>
    <row r="6" spans="1:7" ht="11.25">
      <c r="A6" s="119" t="s">
        <v>10</v>
      </c>
      <c r="B6" s="52">
        <v>-136.96357785</v>
      </c>
      <c r="C6" s="53">
        <f>B6/$B$4</f>
        <v>-0.2088200625397805</v>
      </c>
      <c r="D6" s="52">
        <v>-134.87387158</v>
      </c>
      <c r="E6" s="53">
        <f>D6/$D$4</f>
        <v>-0.19938337758411168</v>
      </c>
      <c r="F6" s="54">
        <f>B6-D6</f>
        <v>-2.0897062699999935</v>
      </c>
      <c r="G6" s="55">
        <f>B6/D6-1</f>
        <v>0.015493781304857679</v>
      </c>
    </row>
    <row r="7" spans="1:7" ht="11.25">
      <c r="A7" s="119" t="s">
        <v>14</v>
      </c>
      <c r="B7" s="62">
        <v>2.8907216300000003</v>
      </c>
      <c r="C7" s="57">
        <f>B7/$B$4</f>
        <v>0.004407307994120834</v>
      </c>
      <c r="D7" s="62">
        <v>3.4366955100000003</v>
      </c>
      <c r="E7" s="57">
        <f>D7/$D$4</f>
        <v>0.0050804499825269364</v>
      </c>
      <c r="F7" s="63">
        <f>B7-D7</f>
        <v>-0.54597388</v>
      </c>
      <c r="G7" s="55">
        <f>B7/D7-1</f>
        <v>-0.1588659450368357</v>
      </c>
    </row>
    <row r="8" spans="1:7" ht="12">
      <c r="A8" s="120" t="s">
        <v>24</v>
      </c>
      <c r="B8" s="82">
        <f>SUM(B4:B7)</f>
        <v>201.07513291999987</v>
      </c>
      <c r="C8" s="59">
        <f>B8/$B$4</f>
        <v>0.30656706323438854</v>
      </c>
      <c r="D8" s="82">
        <f>SUM(D4:D7)</f>
        <v>199.97470331000017</v>
      </c>
      <c r="E8" s="59">
        <f>D8/$D$4</f>
        <v>0.29562161529320924</v>
      </c>
      <c r="F8" s="60">
        <f>B8-D8</f>
        <v>1.1004296099997077</v>
      </c>
      <c r="G8" s="61">
        <f>B8/D8-1</f>
        <v>0.005502844068701052</v>
      </c>
    </row>
    <row r="9" spans="1:7" ht="11.25">
      <c r="A9" s="121"/>
      <c r="B9" s="121"/>
      <c r="C9" s="121"/>
      <c r="D9" s="121"/>
      <c r="E9" s="121"/>
      <c r="F9" s="121"/>
      <c r="G9" s="121"/>
    </row>
    <row r="10" spans="1:5" ht="12">
      <c r="A10" s="75" t="s">
        <v>45</v>
      </c>
      <c r="B10" s="147">
        <f>+B3</f>
        <v>44104</v>
      </c>
      <c r="C10" s="147">
        <f>+D3</f>
        <v>43738</v>
      </c>
      <c r="D10" s="77" t="s">
        <v>43</v>
      </c>
      <c r="E10" s="79" t="s">
        <v>44</v>
      </c>
    </row>
    <row r="11" spans="1:5" ht="12">
      <c r="A11" s="118" t="s">
        <v>65</v>
      </c>
      <c r="B11" s="121"/>
      <c r="C11" s="121"/>
      <c r="D11" s="121"/>
      <c r="E11" s="123"/>
    </row>
    <row r="12" spans="1:5" ht="11.25">
      <c r="A12" s="124" t="s">
        <v>57</v>
      </c>
      <c r="B12" s="47">
        <v>215.89126257968118</v>
      </c>
      <c r="C12" s="47">
        <v>219.21935177721952</v>
      </c>
      <c r="D12" s="52">
        <f>B12-C12</f>
        <v>-3.3280891975383327</v>
      </c>
      <c r="E12" s="55">
        <f>B12/C12-1</f>
        <v>-0.015181548392317556</v>
      </c>
    </row>
    <row r="13" spans="1:5" ht="11.25">
      <c r="A13" s="124" t="s">
        <v>29</v>
      </c>
      <c r="B13" s="47">
        <v>183.5361452724167</v>
      </c>
      <c r="C13" s="47">
        <v>186.03781032862975</v>
      </c>
      <c r="D13" s="52">
        <f>B13-C13</f>
        <v>-2.5016650562130565</v>
      </c>
      <c r="E13" s="55">
        <f>B13/C13-1</f>
        <v>-0.013447078590066996</v>
      </c>
    </row>
    <row r="14" spans="1:5" ht="11.25">
      <c r="A14" s="125" t="s">
        <v>28</v>
      </c>
      <c r="B14" s="66">
        <v>180.31412575882942</v>
      </c>
      <c r="C14" s="66">
        <v>183.45114365986979</v>
      </c>
      <c r="D14" s="83">
        <f>B14-C14</f>
        <v>-3.137017901040366</v>
      </c>
      <c r="E14" s="68">
        <f>B14/C14-1</f>
        <v>-0.017100018230775338</v>
      </c>
    </row>
    <row r="15" spans="2:5" ht="11.25">
      <c r="B15" s="131"/>
      <c r="C15" s="131"/>
      <c r="D15" s="52"/>
      <c r="E15" s="132"/>
    </row>
    <row r="16" spans="1:5" ht="12">
      <c r="A16" s="80" t="s">
        <v>49</v>
      </c>
      <c r="B16" s="147">
        <f>+B10</f>
        <v>44104</v>
      </c>
      <c r="C16" s="147">
        <f>+C10</f>
        <v>43738</v>
      </c>
      <c r="D16" s="77" t="s">
        <v>43</v>
      </c>
      <c r="E16" s="79" t="s">
        <v>44</v>
      </c>
    </row>
    <row r="17" spans="1:7" s="25" customFormat="1" ht="12">
      <c r="A17" s="118" t="s">
        <v>24</v>
      </c>
      <c r="B17" s="47">
        <f>B8</f>
        <v>201.07513291999987</v>
      </c>
      <c r="C17" s="47">
        <f>D8</f>
        <v>199.97470331000017</v>
      </c>
      <c r="D17" s="52">
        <f>B17-C17</f>
        <v>1.1004296099997077</v>
      </c>
      <c r="E17" s="55">
        <f>B17/C17-1</f>
        <v>0.005502844068701052</v>
      </c>
      <c r="F17" s="4"/>
      <c r="G17" s="4"/>
    </row>
    <row r="18" spans="1:5" ht="11.25">
      <c r="A18" s="119" t="s">
        <v>50</v>
      </c>
      <c r="B18" s="47">
        <f>+Electricity!B16</f>
        <v>806.2</v>
      </c>
      <c r="C18" s="47">
        <f>+Electricity!C16</f>
        <v>785.8315788900013</v>
      </c>
      <c r="D18" s="52">
        <f>B18-C18</f>
        <v>20.368421109998735</v>
      </c>
      <c r="E18" s="55">
        <f>B18/C18-1</f>
        <v>0.02591957571719039</v>
      </c>
    </row>
    <row r="19" spans="1:5" ht="11.25">
      <c r="A19" s="127" t="s">
        <v>51</v>
      </c>
      <c r="B19" s="84">
        <f>+B17/B18</f>
        <v>0.24941098104688647</v>
      </c>
      <c r="C19" s="84">
        <f>+C17/C18</f>
        <v>0.254475270123997</v>
      </c>
      <c r="D19" s="85">
        <f>+(B19-C19)*100</f>
        <v>-0.506428907711054</v>
      </c>
      <c r="E19" s="86"/>
    </row>
    <row r="22" ht="11.25">
      <c r="D22" s="128"/>
    </row>
  </sheetData>
  <sheetProtection/>
  <printOptions/>
  <pageMargins left="0.75" right="0.75" top="1" bottom="1" header="0.5" footer="0.5"/>
  <pageSetup orientation="portrait" paperSize="9"/>
  <ignoredErrors>
    <ignoredError sqref="C8" formula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9B57"/>
  </sheetPr>
  <dimension ref="A3:G3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1.28125" style="4" customWidth="1"/>
    <col min="2" max="7" width="10.7109375" style="4" customWidth="1"/>
    <col min="8" max="16384" width="8.8515625" style="4" customWidth="1"/>
  </cols>
  <sheetData>
    <row r="1" ht="12"/>
    <row r="2" ht="12"/>
    <row r="3" spans="1:7" ht="12">
      <c r="A3" s="87" t="s">
        <v>64</v>
      </c>
      <c r="B3" s="148">
        <f>+Water!B3</f>
        <v>44104</v>
      </c>
      <c r="C3" s="88" t="s">
        <v>1</v>
      </c>
      <c r="D3" s="148">
        <f>+Water!D3</f>
        <v>43738</v>
      </c>
      <c r="E3" s="88" t="s">
        <v>1</v>
      </c>
      <c r="F3" s="89" t="s">
        <v>43</v>
      </c>
      <c r="G3" s="90" t="s">
        <v>44</v>
      </c>
    </row>
    <row r="4" spans="1:7" ht="12">
      <c r="A4" s="118" t="s">
        <v>25</v>
      </c>
      <c r="B4" s="81">
        <v>863.8424703000001</v>
      </c>
      <c r="C4" s="49">
        <f>B4/$B$4</f>
        <v>1</v>
      </c>
      <c r="D4" s="81">
        <v>883.4752760500002</v>
      </c>
      <c r="E4" s="49">
        <f>D4/$D$4</f>
        <v>1</v>
      </c>
      <c r="F4" s="50">
        <f>B4-D4</f>
        <v>-19.632805750000102</v>
      </c>
      <c r="G4" s="51">
        <f>B4/D4-1</f>
        <v>-0.02222224694026298</v>
      </c>
    </row>
    <row r="5" spans="1:7" ht="11.25">
      <c r="A5" s="119" t="s">
        <v>23</v>
      </c>
      <c r="B5" s="52">
        <v>-533.7742684400001</v>
      </c>
      <c r="C5" s="53">
        <f>B5/$B$4</f>
        <v>-0.617906952704731</v>
      </c>
      <c r="D5" s="52">
        <v>-545.1799678499999</v>
      </c>
      <c r="E5" s="53">
        <f>D5/$D$4</f>
        <v>-0.617085709842938</v>
      </c>
      <c r="F5" s="54">
        <f>B5-D5</f>
        <v>11.405699409999784</v>
      </c>
      <c r="G5" s="55">
        <f>B5/D5-1</f>
        <v>-0.02092098037824075</v>
      </c>
    </row>
    <row r="6" spans="1:7" ht="11.25">
      <c r="A6" s="119" t="s">
        <v>10</v>
      </c>
      <c r="B6" s="52">
        <v>-151.64935442999996</v>
      </c>
      <c r="C6" s="53">
        <f>B6/$B$4</f>
        <v>-0.17555209386421383</v>
      </c>
      <c r="D6" s="52">
        <v>-150.79327603</v>
      </c>
      <c r="E6" s="53">
        <f>D6/$D$4</f>
        <v>-0.17068194223181166</v>
      </c>
      <c r="F6" s="54">
        <f>B6-D6</f>
        <v>-0.8560783999999728</v>
      </c>
      <c r="G6" s="55">
        <f>B6/D6-1</f>
        <v>0.005677165604052847</v>
      </c>
    </row>
    <row r="7" spans="1:7" ht="11.25">
      <c r="A7" s="119" t="s">
        <v>14</v>
      </c>
      <c r="B7" s="62">
        <v>4.886861809999999</v>
      </c>
      <c r="C7" s="57">
        <f>B7/$B$4</f>
        <v>0.005657121498440407</v>
      </c>
      <c r="D7" s="62">
        <v>4.47802198</v>
      </c>
      <c r="E7" s="57">
        <f>D7/$D$4</f>
        <v>0.005068644365489371</v>
      </c>
      <c r="F7" s="63">
        <f>B7-D7</f>
        <v>0.4088398299999989</v>
      </c>
      <c r="G7" s="55">
        <f>B7/D7-1</f>
        <v>0.09129920126028468</v>
      </c>
    </row>
    <row r="8" spans="1:7" ht="12">
      <c r="A8" s="120" t="s">
        <v>24</v>
      </c>
      <c r="B8" s="82">
        <f>SUM(B4:B7)</f>
        <v>183.30570923999997</v>
      </c>
      <c r="C8" s="59">
        <f>B8/$B$4</f>
        <v>0.21219807492949558</v>
      </c>
      <c r="D8" s="82">
        <f>SUM(D4:D7)</f>
        <v>191.98005415000026</v>
      </c>
      <c r="E8" s="59">
        <f>D8/$D$4</f>
        <v>0.21730099229073974</v>
      </c>
      <c r="F8" s="60">
        <f>B8-D8</f>
        <v>-8.674344910000286</v>
      </c>
      <c r="G8" s="61">
        <f>B8/D8-1</f>
        <v>-0.04518357361865699</v>
      </c>
    </row>
    <row r="9" spans="1:7" ht="11.25">
      <c r="A9" s="121"/>
      <c r="B9" s="121"/>
      <c r="C9" s="121"/>
      <c r="D9" s="121"/>
      <c r="E9" s="121"/>
      <c r="F9" s="121"/>
      <c r="G9" s="121"/>
    </row>
    <row r="10" spans="1:7" ht="12">
      <c r="A10" s="87" t="s">
        <v>27</v>
      </c>
      <c r="B10" s="148">
        <f>+B3</f>
        <v>44104</v>
      </c>
      <c r="C10" s="91" t="s">
        <v>1</v>
      </c>
      <c r="D10" s="148">
        <f>+D3</f>
        <v>43738</v>
      </c>
      <c r="E10" s="91" t="s">
        <v>1</v>
      </c>
      <c r="F10" s="89" t="s">
        <v>43</v>
      </c>
      <c r="G10" s="92" t="s">
        <v>44</v>
      </c>
    </row>
    <row r="11" spans="1:7" ht="11.25">
      <c r="A11" s="124" t="s">
        <v>30</v>
      </c>
      <c r="B11" s="138">
        <v>1644.674790999998</v>
      </c>
      <c r="C11" s="53">
        <f>B11/$D$4</f>
        <v>1.8615968500593536</v>
      </c>
      <c r="D11" s="138">
        <v>1751.384985453684</v>
      </c>
      <c r="E11" s="57">
        <f aca="true" t="shared" si="0" ref="E11:E22">+D11/D$15</f>
        <v>0.33507689111472677</v>
      </c>
      <c r="F11" s="52">
        <f>B11-D11</f>
        <v>-106.71019445368597</v>
      </c>
      <c r="G11" s="55">
        <f>B11/D11-1</f>
        <v>-0.06092903350204493</v>
      </c>
    </row>
    <row r="12" spans="1:7" ht="11.25">
      <c r="A12" s="124" t="s">
        <v>31</v>
      </c>
      <c r="B12" s="138">
        <v>1591.3567870000022</v>
      </c>
      <c r="C12" s="57">
        <f aca="true" t="shared" si="1" ref="C12:C22">B12/$B$15</f>
        <v>0.32808006249985683</v>
      </c>
      <c r="D12" s="138">
        <v>1620.1452940000124</v>
      </c>
      <c r="E12" s="57">
        <f t="shared" si="0"/>
        <v>0.30996796979337565</v>
      </c>
      <c r="F12" s="52">
        <f aca="true" t="shared" si="2" ref="F12:F21">B12-D12</f>
        <v>-28.788507000010213</v>
      </c>
      <c r="G12" s="55">
        <f aca="true" t="shared" si="3" ref="G12:G22">B12/D12-1</f>
        <v>-0.017769089665367943</v>
      </c>
    </row>
    <row r="13" spans="1:7" ht="12">
      <c r="A13" s="129" t="s">
        <v>41</v>
      </c>
      <c r="B13" s="94">
        <f>SUM(B11:B12)</f>
        <v>3236.031578</v>
      </c>
      <c r="C13" s="59">
        <f t="shared" si="1"/>
        <v>0.6671523639668548</v>
      </c>
      <c r="D13" s="94">
        <f>SUM(D11:D12)</f>
        <v>3371.5302794536965</v>
      </c>
      <c r="E13" s="59">
        <f t="shared" si="0"/>
        <v>0.6450448609081024</v>
      </c>
      <c r="F13" s="60">
        <f t="shared" si="2"/>
        <v>-135.4987014536964</v>
      </c>
      <c r="G13" s="61">
        <f t="shared" si="3"/>
        <v>-0.040189080394571364</v>
      </c>
    </row>
    <row r="14" spans="1:7" ht="11.25">
      <c r="A14" s="124" t="s">
        <v>42</v>
      </c>
      <c r="B14" s="138">
        <v>1614.4819670000006</v>
      </c>
      <c r="C14" s="57">
        <f t="shared" si="1"/>
        <v>0.3328476360331451</v>
      </c>
      <c r="D14" s="138">
        <v>1855.2849140000005</v>
      </c>
      <c r="E14" s="57">
        <f t="shared" si="0"/>
        <v>0.3549551390918976</v>
      </c>
      <c r="F14" s="52">
        <f t="shared" si="2"/>
        <v>-240.8029469999999</v>
      </c>
      <c r="G14" s="55">
        <f t="shared" si="3"/>
        <v>-0.12979297421269276</v>
      </c>
    </row>
    <row r="15" spans="1:7" s="25" customFormat="1" ht="12">
      <c r="A15" s="130" t="s">
        <v>32</v>
      </c>
      <c r="B15" s="94">
        <f>SUM(B13:B14)</f>
        <v>4850.513545000001</v>
      </c>
      <c r="C15" s="59">
        <f t="shared" si="1"/>
        <v>1</v>
      </c>
      <c r="D15" s="94">
        <f>SUM(D13:D14)</f>
        <v>5226.815193453697</v>
      </c>
      <c r="E15" s="59">
        <f t="shared" si="0"/>
        <v>1</v>
      </c>
      <c r="F15" s="60">
        <f t="shared" si="2"/>
        <v>-376.30164845369654</v>
      </c>
      <c r="G15" s="61">
        <f t="shared" si="3"/>
        <v>-0.07199444298795832</v>
      </c>
    </row>
    <row r="16" spans="1:7" ht="11.25">
      <c r="A16" s="124" t="s">
        <v>61</v>
      </c>
      <c r="B16" s="47">
        <v>495.26792200000034</v>
      </c>
      <c r="C16" s="57">
        <f t="shared" si="1"/>
        <v>0.10210628573762703</v>
      </c>
      <c r="D16" s="47">
        <v>473.6817579999997</v>
      </c>
      <c r="E16" s="57">
        <f t="shared" si="0"/>
        <v>0.09062531206254631</v>
      </c>
      <c r="F16" s="52">
        <f t="shared" si="2"/>
        <v>21.586164000000622</v>
      </c>
      <c r="G16" s="55">
        <f t="shared" si="3"/>
        <v>0.045571026613190124</v>
      </c>
    </row>
    <row r="17" spans="1:7" ht="11.25">
      <c r="A17" s="124" t="s">
        <v>33</v>
      </c>
      <c r="B17" s="47">
        <v>946.7041830000032</v>
      </c>
      <c r="C17" s="57">
        <f t="shared" si="1"/>
        <v>0.19517607243379073</v>
      </c>
      <c r="D17" s="47">
        <v>928.0176700000029</v>
      </c>
      <c r="E17" s="57">
        <f t="shared" si="0"/>
        <v>0.1775493557075243</v>
      </c>
      <c r="F17" s="52">
        <f t="shared" si="2"/>
        <v>18.686513000000332</v>
      </c>
      <c r="G17" s="55">
        <f t="shared" si="3"/>
        <v>0.020135945256301246</v>
      </c>
    </row>
    <row r="18" spans="1:7" ht="11.25">
      <c r="A18" s="124" t="s">
        <v>34</v>
      </c>
      <c r="B18" s="47">
        <v>387.19564000000133</v>
      </c>
      <c r="C18" s="57">
        <f t="shared" si="1"/>
        <v>0.07982570018779347</v>
      </c>
      <c r="D18" s="47">
        <v>425.91341399999686</v>
      </c>
      <c r="E18" s="57">
        <f t="shared" si="0"/>
        <v>0.08148622023855566</v>
      </c>
      <c r="F18" s="52">
        <f t="shared" si="2"/>
        <v>-38.71777399999553</v>
      </c>
      <c r="G18" s="55">
        <f t="shared" si="3"/>
        <v>-0.09090527024348616</v>
      </c>
    </row>
    <row r="19" spans="1:7" ht="11.25">
      <c r="A19" s="124" t="s">
        <v>35</v>
      </c>
      <c r="B19" s="47">
        <v>371.0777699999998</v>
      </c>
      <c r="C19" s="57">
        <f t="shared" si="1"/>
        <v>0.07650277987214646</v>
      </c>
      <c r="D19" s="47">
        <v>376.9552999999999</v>
      </c>
      <c r="E19" s="57">
        <f t="shared" si="0"/>
        <v>0.07211950031677339</v>
      </c>
      <c r="F19" s="52">
        <f t="shared" si="2"/>
        <v>-5.8775300000000925</v>
      </c>
      <c r="G19" s="55">
        <f t="shared" si="3"/>
        <v>-0.015592113972134336</v>
      </c>
    </row>
    <row r="20" spans="1:7" ht="11.25">
      <c r="A20" s="124" t="s">
        <v>52</v>
      </c>
      <c r="B20" s="47">
        <v>868.510117999999</v>
      </c>
      <c r="C20" s="57">
        <f t="shared" si="1"/>
        <v>0.17905529176292587</v>
      </c>
      <c r="D20" s="47">
        <v>1143.5820099999999</v>
      </c>
      <c r="E20" s="57">
        <f t="shared" si="0"/>
        <v>0.2187913610246397</v>
      </c>
      <c r="F20" s="52">
        <f t="shared" si="2"/>
        <v>-275.07189200000084</v>
      </c>
      <c r="G20" s="55">
        <f t="shared" si="3"/>
        <v>-0.2405353438534774</v>
      </c>
    </row>
    <row r="21" spans="1:7" ht="11.25">
      <c r="A21" s="124" t="s">
        <v>36</v>
      </c>
      <c r="B21" s="47">
        <v>1781.7579119999975</v>
      </c>
      <c r="C21" s="57">
        <f t="shared" si="1"/>
        <v>0.36733387000571655</v>
      </c>
      <c r="D21" s="47">
        <v>1878.6650414536973</v>
      </c>
      <c r="E21" s="57">
        <f t="shared" si="0"/>
        <v>0.35942825064996053</v>
      </c>
      <c r="F21" s="52">
        <f t="shared" si="2"/>
        <v>-96.90712945369978</v>
      </c>
      <c r="G21" s="55">
        <f t="shared" si="3"/>
        <v>-0.05158297371558784</v>
      </c>
    </row>
    <row r="22" spans="1:7" s="25" customFormat="1" ht="12">
      <c r="A22" s="130" t="str">
        <f>+A15</f>
        <v>Total waste treated</v>
      </c>
      <c r="B22" s="94">
        <f>SUM(B16:B21)</f>
        <v>4850.513545000001</v>
      </c>
      <c r="C22" s="59">
        <f t="shared" si="1"/>
        <v>1</v>
      </c>
      <c r="D22" s="94">
        <f>SUM(D16:D21)</f>
        <v>5226.815193453696</v>
      </c>
      <c r="E22" s="59">
        <f t="shared" si="0"/>
        <v>0.9999999999999998</v>
      </c>
      <c r="F22" s="60">
        <f>B22-D22</f>
        <v>-376.30164845369563</v>
      </c>
      <c r="G22" s="61">
        <f t="shared" si="3"/>
        <v>-0.07199444298795821</v>
      </c>
    </row>
    <row r="24" spans="1:5" ht="12">
      <c r="A24" s="93" t="s">
        <v>49</v>
      </c>
      <c r="B24" s="148">
        <f>+B10</f>
        <v>44104</v>
      </c>
      <c r="C24" s="148">
        <f>+D10</f>
        <v>43738</v>
      </c>
      <c r="D24" s="89" t="s">
        <v>43</v>
      </c>
      <c r="E24" s="92" t="s">
        <v>44</v>
      </c>
    </row>
    <row r="25" spans="1:7" s="25" customFormat="1" ht="12">
      <c r="A25" s="118" t="s">
        <v>24</v>
      </c>
      <c r="B25" s="47">
        <f>B8</f>
        <v>183.30570923999997</v>
      </c>
      <c r="C25" s="47">
        <f>D8</f>
        <v>191.98005415000026</v>
      </c>
      <c r="D25" s="52">
        <f>B25-C25</f>
        <v>-8.674344910000286</v>
      </c>
      <c r="E25" s="55">
        <f>B25/C25-1</f>
        <v>-0.04518357361865699</v>
      </c>
      <c r="F25" s="4"/>
      <c r="G25" s="4"/>
    </row>
    <row r="26" spans="1:5" ht="11.25">
      <c r="A26" s="119" t="s">
        <v>50</v>
      </c>
      <c r="B26" s="47">
        <f>+Water!B18</f>
        <v>806.2</v>
      </c>
      <c r="C26" s="47">
        <f>+Water!C18</f>
        <v>785.8315788900013</v>
      </c>
      <c r="D26" s="52">
        <f>B26-C26</f>
        <v>20.368421109998735</v>
      </c>
      <c r="E26" s="55">
        <f>B26/C26-1</f>
        <v>0.02591957571719039</v>
      </c>
    </row>
    <row r="27" spans="1:5" ht="11.25">
      <c r="A27" s="127" t="s">
        <v>51</v>
      </c>
      <c r="B27" s="84">
        <f>+B25/B26</f>
        <v>0.22737001890349784</v>
      </c>
      <c r="C27" s="84">
        <f>+C25/C26</f>
        <v>0.24430178082328394</v>
      </c>
      <c r="D27" s="85">
        <f>+(B27-C27)*100</f>
        <v>-1.6931761919786097</v>
      </c>
      <c r="E27" s="86"/>
    </row>
    <row r="29" ht="11.25">
      <c r="D29" s="128"/>
    </row>
    <row r="30" ht="11.25">
      <c r="D30" s="128"/>
    </row>
  </sheetData>
  <sheetProtection/>
  <printOptions/>
  <pageMargins left="0.75" right="0.75" top="1" bottom="1" header="0.5" footer="0.5"/>
  <pageSetup horizontalDpi="600" verticalDpi="600" orientation="portrait" paperSize="9" r:id="rId2"/>
  <ignoredErrors>
    <ignoredError sqref="C7" formulaRange="1"/>
    <ignoredError sqref="C8" formula="1" formulaRange="1"/>
    <ignoredError sqref="C13:C22" formula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A3:G2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1.28125" style="4" customWidth="1"/>
    <col min="2" max="7" width="10.7109375" style="4" customWidth="1"/>
    <col min="8" max="8" width="8.8515625" style="4" customWidth="1"/>
    <col min="9" max="9" width="6.8515625" style="4" customWidth="1"/>
    <col min="10" max="16384" width="8.8515625" style="4" customWidth="1"/>
  </cols>
  <sheetData>
    <row r="3" spans="1:7" ht="12">
      <c r="A3" s="96" t="s">
        <v>62</v>
      </c>
      <c r="B3" s="149">
        <f>+Waste!B3</f>
        <v>44104</v>
      </c>
      <c r="C3" s="1" t="s">
        <v>1</v>
      </c>
      <c r="D3" s="149">
        <f>+Waste!D3</f>
        <v>43738</v>
      </c>
      <c r="E3" s="2" t="s">
        <v>1</v>
      </c>
      <c r="F3" s="97" t="s">
        <v>43</v>
      </c>
      <c r="G3" s="98" t="s">
        <v>44</v>
      </c>
    </row>
    <row r="4" spans="1:7" ht="12">
      <c r="A4" s="118" t="s">
        <v>25</v>
      </c>
      <c r="B4" s="81">
        <v>102.34707032999998</v>
      </c>
      <c r="C4" s="49">
        <f>+B4/B$4</f>
        <v>1</v>
      </c>
      <c r="D4" s="81">
        <v>102.71621727</v>
      </c>
      <c r="E4" s="49">
        <f>D4/$D$4</f>
        <v>1</v>
      </c>
      <c r="F4" s="50">
        <f>B4-D4</f>
        <v>-0.3691469400000216</v>
      </c>
      <c r="G4" s="51">
        <f>B4/D4-1</f>
        <v>-0.003593852556210142</v>
      </c>
    </row>
    <row r="5" spans="1:7" ht="11.25">
      <c r="A5" s="119" t="s">
        <v>23</v>
      </c>
      <c r="B5" s="52">
        <v>-61.510194780000006</v>
      </c>
      <c r="C5" s="53">
        <f>+B5/B$4</f>
        <v>-0.6009961455825876</v>
      </c>
      <c r="D5" s="52">
        <v>-64.34875232</v>
      </c>
      <c r="E5" s="53">
        <f>D5/$D$4</f>
        <v>-0.6264712041610019</v>
      </c>
      <c r="F5" s="54">
        <f>B5-D5</f>
        <v>2.8385575399999965</v>
      </c>
      <c r="G5" s="55">
        <f>B5/D5-1</f>
        <v>-0.04411208357054275</v>
      </c>
    </row>
    <row r="6" spans="1:7" ht="11.25">
      <c r="A6" s="119" t="s">
        <v>10</v>
      </c>
      <c r="B6" s="52">
        <v>-14.980482129999999</v>
      </c>
      <c r="C6" s="53">
        <f>+B6/B$4</f>
        <v>-0.14636942788589932</v>
      </c>
      <c r="D6" s="52">
        <v>-14.963242600000001</v>
      </c>
      <c r="E6" s="53">
        <f>D6/$D$4</f>
        <v>-0.14567556124723324</v>
      </c>
      <c r="F6" s="54">
        <f>B6-D6</f>
        <v>-0.01723952999999767</v>
      </c>
      <c r="G6" s="55">
        <f>B6/D6-1</f>
        <v>0.0011521252753061706</v>
      </c>
    </row>
    <row r="7" spans="1:7" ht="11.25">
      <c r="A7" s="119" t="s">
        <v>14</v>
      </c>
      <c r="B7" s="62">
        <v>1.22126672</v>
      </c>
      <c r="C7" s="53">
        <f>+B7/B$4</f>
        <v>0.011932600670075285</v>
      </c>
      <c r="D7" s="62">
        <v>1.50728042</v>
      </c>
      <c r="E7" s="53">
        <f>D7/$D$4</f>
        <v>0.014674220488844137</v>
      </c>
      <c r="F7" s="63">
        <f>B7-D7</f>
        <v>-0.28601370000000004</v>
      </c>
      <c r="G7" s="55">
        <f>B7/D7-1</f>
        <v>-0.18975480355539953</v>
      </c>
    </row>
    <row r="8" spans="1:7" ht="12">
      <c r="A8" s="120" t="s">
        <v>24</v>
      </c>
      <c r="B8" s="82">
        <f>SUM(B4:B7)</f>
        <v>27.077660139999974</v>
      </c>
      <c r="C8" s="59">
        <f>+B8/B$4</f>
        <v>0.2645670272015883</v>
      </c>
      <c r="D8" s="82">
        <f>SUM(D4:D7)</f>
        <v>24.91150277</v>
      </c>
      <c r="E8" s="59">
        <f>D8/$D$4</f>
        <v>0.242527455080609</v>
      </c>
      <c r="F8" s="60">
        <f>B8-D8</f>
        <v>2.1661573699999757</v>
      </c>
      <c r="G8" s="61">
        <f>B8/D8-1</f>
        <v>0.0869541026890035</v>
      </c>
    </row>
    <row r="9" spans="1:7" ht="11.25">
      <c r="A9" s="121"/>
      <c r="B9" s="121"/>
      <c r="C9" s="121"/>
      <c r="D9" s="121"/>
      <c r="E9" s="121"/>
      <c r="F9" s="121"/>
      <c r="G9" s="121"/>
    </row>
    <row r="10" spans="1:5" ht="12">
      <c r="A10" s="96" t="s">
        <v>45</v>
      </c>
      <c r="B10" s="149">
        <f>+B3</f>
        <v>44104</v>
      </c>
      <c r="C10" s="149">
        <f>+D3</f>
        <v>43738</v>
      </c>
      <c r="D10" s="97" t="s">
        <v>43</v>
      </c>
      <c r="E10" s="105" t="s">
        <v>44</v>
      </c>
    </row>
    <row r="11" spans="1:5" ht="12">
      <c r="A11" s="122" t="s">
        <v>37</v>
      </c>
      <c r="D11" s="52"/>
      <c r="E11" s="123"/>
    </row>
    <row r="12" spans="1:5" ht="11.25">
      <c r="A12" s="124" t="s">
        <v>63</v>
      </c>
      <c r="B12" s="47">
        <v>568.816</v>
      </c>
      <c r="C12" s="47">
        <v>549.318</v>
      </c>
      <c r="D12" s="52">
        <f>B12-C12</f>
        <v>19.498000000000047</v>
      </c>
      <c r="E12" s="55">
        <f>B12/C12-1</f>
        <v>0.0354949227951753</v>
      </c>
    </row>
    <row r="13" spans="1:5" ht="11.25">
      <c r="A13" s="125" t="s">
        <v>38</v>
      </c>
      <c r="B13" s="126">
        <v>189</v>
      </c>
      <c r="C13" s="126">
        <v>182</v>
      </c>
      <c r="D13" s="83">
        <f>B13-C13</f>
        <v>7</v>
      </c>
      <c r="E13" s="68">
        <f>B13/C13-1</f>
        <v>0.03846153846153855</v>
      </c>
    </row>
    <row r="15" spans="1:5" ht="12">
      <c r="A15" s="111" t="s">
        <v>49</v>
      </c>
      <c r="B15" s="149">
        <f>+B3</f>
        <v>44104</v>
      </c>
      <c r="C15" s="149">
        <f>+C10</f>
        <v>43738</v>
      </c>
      <c r="D15" s="97" t="s">
        <v>43</v>
      </c>
      <c r="E15" s="105" t="s">
        <v>44</v>
      </c>
    </row>
    <row r="16" spans="1:7" s="25" customFormat="1" ht="12">
      <c r="A16" s="118" t="s">
        <v>24</v>
      </c>
      <c r="B16" s="47">
        <f>B8</f>
        <v>27.077660139999974</v>
      </c>
      <c r="C16" s="47">
        <f>D8</f>
        <v>24.91150277</v>
      </c>
      <c r="D16" s="52">
        <f>B16-C16</f>
        <v>2.1661573699999757</v>
      </c>
      <c r="E16" s="55">
        <f>B16/C16-1</f>
        <v>0.0869541026890035</v>
      </c>
      <c r="F16" s="4"/>
      <c r="G16" s="4"/>
    </row>
    <row r="17" spans="1:5" ht="11.25">
      <c r="A17" s="119" t="s">
        <v>50</v>
      </c>
      <c r="B17" s="47">
        <f>+Waste!B26</f>
        <v>806.2</v>
      </c>
      <c r="C17" s="47">
        <f>+Waste!C26</f>
        <v>785.8315788900013</v>
      </c>
      <c r="D17" s="52">
        <f>B17-C17</f>
        <v>20.368421109998735</v>
      </c>
      <c r="E17" s="55">
        <f>B17/C17-1</f>
        <v>0.02591957571719039</v>
      </c>
    </row>
    <row r="18" spans="1:5" ht="11.25">
      <c r="A18" s="127" t="s">
        <v>51</v>
      </c>
      <c r="B18" s="84">
        <f>+B16/B17</f>
        <v>0.033586777648226214</v>
      </c>
      <c r="C18" s="84">
        <f>+C16/C17</f>
        <v>0.03170081661160508</v>
      </c>
      <c r="D18" s="85">
        <f>+(B18-C18)*100</f>
        <v>0.18859610366211352</v>
      </c>
      <c r="E18" s="86"/>
    </row>
    <row r="20" ht="11.25">
      <c r="C20" s="128"/>
    </row>
  </sheetData>
  <sheetProtection/>
  <printOptions/>
  <pageMargins left="0.75" right="0.75" top="1" bottom="1" header="0.5" footer="0.5"/>
  <pageSetup orientation="portrait" paperSize="9"/>
  <ignoredErrors>
    <ignoredError sqref="B9:D9" formulaRange="1"/>
    <ignoredError sqref="C8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Hera</dc:creator>
  <cp:keywords/>
  <dc:description/>
  <cp:lastModifiedBy>Cimatti Luca</cp:lastModifiedBy>
  <dcterms:created xsi:type="dcterms:W3CDTF">2008-08-08T14:48:29Z</dcterms:created>
  <dcterms:modified xsi:type="dcterms:W3CDTF">2020-11-06T08:18:16Z</dcterms:modified>
  <cp:category/>
  <cp:version/>
  <cp:contentType/>
  <cp:contentStatus/>
</cp:coreProperties>
</file>