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P&amp;L" sheetId="1" r:id="rId1"/>
    <sheet name="NFD" sheetId="2" r:id="rId2"/>
    <sheet name="GAS" sheetId="3" r:id="rId3"/>
    <sheet name="Electricity" sheetId="4" r:id="rId4"/>
    <sheet name="Water" sheetId="5" r:id="rId5"/>
    <sheet name="Waste" sheetId="6" r:id="rId6"/>
    <sheet name="Other business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<sst xmlns="http://schemas.openxmlformats.org/spreadsheetml/2006/main" count="175" uniqueCount="90">
  <si>
    <t xml:space="preserve">€ /000 </t>
  </si>
  <si>
    <t>Inc%</t>
  </si>
  <si>
    <t>a</t>
  </si>
  <si>
    <t>b</t>
  </si>
  <si>
    <t>c</t>
  </si>
  <si>
    <t>d=a+b+c</t>
  </si>
  <si>
    <t>e</t>
  </si>
  <si>
    <t>f</t>
  </si>
  <si>
    <t>Sales</t>
  </si>
  <si>
    <t>Other operating revenues</t>
  </si>
  <si>
    <t>Raw materials</t>
  </si>
  <si>
    <t>(net of change in stock)</t>
  </si>
  <si>
    <t>Personnel costs</t>
  </si>
  <si>
    <t>Services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</si>
  <si>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</si>
  <si>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</si>
  <si>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</si>
  <si>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</si>
  <si>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</si>
  <si>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</si>
  <si>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</si>
  <si>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</si>
  <si>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Profit and Loss account</t>
  </si>
  <si>
    <t>Cash and cash equivalents</t>
  </si>
  <si>
    <t>Other current financisal receivables</t>
  </si>
  <si>
    <t>Current bank debts</t>
  </si>
  <si>
    <t>Current part of long term financial debts</t>
  </si>
  <si>
    <t>Other current financial debts</t>
  </si>
  <si>
    <t>Short term leasings</t>
  </si>
  <si>
    <t>Current financial debts</t>
  </si>
  <si>
    <t>Net current financial debts</t>
  </si>
  <si>
    <t>Long term financial receivables</t>
  </si>
  <si>
    <t>Bond emissions</t>
  </si>
  <si>
    <t>Other long term financial debts</t>
  </si>
  <si>
    <t>Long term bank debts</t>
  </si>
  <si>
    <t>Long term leasings</t>
  </si>
  <si>
    <t>Long term Financial debts</t>
  </si>
  <si>
    <t>Long term net financial debts</t>
  </si>
  <si>
    <t>Net financial debt</t>
  </si>
  <si>
    <t>Operating costs</t>
  </si>
  <si>
    <t>EBITDA</t>
  </si>
  <si>
    <t>Revenues</t>
  </si>
  <si>
    <t>- of which Trading (m cubic meter)</t>
  </si>
  <si>
    <t>('000 ton)</t>
  </si>
  <si>
    <t>Depuration</t>
  </si>
  <si>
    <t>Sewerage</t>
  </si>
  <si>
    <t>Urban Waste</t>
  </si>
  <si>
    <t>Special Waste</t>
  </si>
  <si>
    <t>Total waste treated</t>
  </si>
  <si>
    <t>lanfil</t>
  </si>
  <si>
    <t>WTE</t>
  </si>
  <si>
    <t>Sorting plants</t>
  </si>
  <si>
    <t>Composting plants</t>
  </si>
  <si>
    <t>Other treatments</t>
  </si>
  <si>
    <t>Public Ligthing</t>
  </si>
  <si>
    <t>Municipality served</t>
  </si>
  <si>
    <t>Other non operating costs</t>
  </si>
  <si>
    <t>Tax</t>
  </si>
  <si>
    <t>Net Profit</t>
  </si>
  <si>
    <t>g=e+f</t>
  </si>
  <si>
    <t>h=d+g</t>
  </si>
  <si>
    <r>
      <t xml:space="preserve">Lighting towers </t>
    </r>
    <r>
      <rPr>
        <i/>
        <sz val="10"/>
        <color indexed="8"/>
        <rFont val="Arial"/>
        <family val="2"/>
      </rPr>
      <t>('000)</t>
    </r>
  </si>
  <si>
    <t>Commercialized waste</t>
  </si>
  <si>
    <t>Production from plants</t>
  </si>
  <si>
    <t>Var. Ass.</t>
  </si>
  <si>
    <t>Var. %</t>
  </si>
  <si>
    <r>
      <t xml:space="preserve">Profit &amp; Loss </t>
    </r>
    <r>
      <rPr>
        <i/>
        <sz val="10"/>
        <color indexed="8"/>
        <rFont val="Arial"/>
        <family val="2"/>
      </rPr>
      <t>(m€)</t>
    </r>
  </si>
  <si>
    <t>Operating data</t>
  </si>
  <si>
    <t>Volumes distributed (m cubic meter)</t>
  </si>
  <si>
    <t>District Hearting: volumes sold (Gwh)</t>
  </si>
  <si>
    <t>Volumes sold (m cubic meter)</t>
  </si>
  <si>
    <t>(m€)</t>
  </si>
  <si>
    <t>Group EBITDA</t>
  </si>
  <si>
    <t>Incidence %</t>
  </si>
  <si>
    <r>
      <t xml:space="preserve">Volumes sold </t>
    </r>
    <r>
      <rPr>
        <i/>
        <sz val="10"/>
        <color indexed="8"/>
        <rFont val="Arial"/>
        <family val="2"/>
      </rPr>
      <t>(Gw/h)</t>
    </r>
  </si>
  <si>
    <r>
      <t xml:space="preserve">Volumes distributed </t>
    </r>
    <r>
      <rPr>
        <i/>
        <sz val="10"/>
        <color indexed="8"/>
        <rFont val="Arial"/>
        <family val="2"/>
      </rPr>
      <t>(Gw/h)</t>
    </r>
  </si>
  <si>
    <r>
      <t xml:space="preserve">Volume sold </t>
    </r>
    <r>
      <rPr>
        <i/>
        <sz val="10"/>
        <color indexed="8"/>
        <rFont val="Arial"/>
        <family val="2"/>
      </rPr>
      <t>(million mc)</t>
    </r>
  </si>
  <si>
    <t>inertisation plant (Chemical treatm.)</t>
  </si>
  <si>
    <t>Total financial operations</t>
  </si>
  <si>
    <t>Attributable to:</t>
  </si>
  <si>
    <t>Shareholders of the Parent Company</t>
  </si>
  <si>
    <t>Minority shareholders</t>
  </si>
  <si>
    <t>Aqueduct*</t>
  </si>
  <si>
    <t>of which non recurrent</t>
  </si>
  <si>
    <r>
      <t xml:space="preserve">Net Financial Debts </t>
    </r>
    <r>
      <rPr>
        <i/>
        <sz val="10"/>
        <color indexed="8"/>
        <rFont val="Arial Narrow"/>
        <family val="2"/>
      </rPr>
      <t>(mln €)</t>
    </r>
  </si>
  <si>
    <t>-0.1 p.p.</t>
  </si>
  <si>
    <t>-4.5 p.p.</t>
  </si>
  <si>
    <t>+1.2 p.p.</t>
  </si>
  <si>
    <t>-3.2 p.p.</t>
  </si>
  <si>
    <t>+6.7 p.p.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</si>
</sst>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\ #,##0.0;\(\ #,##0.0\)"/>
    <numFmt numFmtId="185" formatCode="#,##0.0;\(#,##0.0\)"/>
    <numFmt numFmtId="186" formatCode="0.000"/>
    <numFmt numFmtId="187" formatCode="0.0000"/>
    <numFmt numFmtId="188" formatCode="[$-410]dddd\ d\ mmmm\ yyyy"/>
    <numFmt numFmtId="189" formatCode="\(#,##0.0\);\+#,##0.0"/>
    <numFmt numFmtId="190" formatCode="\+#,##0;\(#,##0\)"/>
  </numFmts>
  <fonts count="50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color indexed="8"/>
      <name val="Arial Narrow"/>
      <family val="2"/>
    </font>
    <font>
      <i/>
      <sz val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 Narrow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172" fontId="3" fillId="33" borderId="10" xfId="46" applyNumberFormat="1" applyFont="1" applyFill="1" applyBorder="1" applyAlignment="1" applyProtection="1" quotePrefix="1">
      <alignment horizontal="center" vertical="center" wrapText="1"/>
      <protection/>
    </xf>
    <xf numFmtId="37" fontId="4" fillId="0" borderId="0" xfId="46" applyFont="1" applyAlignment="1" applyProtection="1">
      <alignment wrapText="1"/>
      <protection hidden="1"/>
    </xf>
    <xf numFmtId="37" fontId="2" fillId="0" borderId="0" xfId="46" applyFont="1" applyAlignment="1" applyProtection="1">
      <alignment wrapText="1"/>
      <protection hidden="1"/>
    </xf>
    <xf numFmtId="37" fontId="2" fillId="0" borderId="0" xfId="46" applyFont="1" applyFill="1" applyAlignment="1" applyProtection="1">
      <alignment vertical="center"/>
      <protection hidden="1"/>
    </xf>
    <xf numFmtId="37" fontId="4" fillId="0" borderId="0" xfId="46" applyFont="1" applyFill="1" applyAlignment="1" applyProtection="1">
      <alignment vertical="center"/>
      <protection hidden="1"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9" fillId="0" borderId="0" xfId="0" applyFont="1" applyAlignment="1">
      <alignment/>
    </xf>
    <xf numFmtId="37" fontId="2" fillId="0" borderId="10" xfId="46" applyFont="1" applyFill="1" applyBorder="1" applyAlignment="1" applyProtection="1">
      <alignment vertical="center"/>
      <protection hidden="1"/>
    </xf>
    <xf numFmtId="178" fontId="2" fillId="0" borderId="10" xfId="43" applyNumberFormat="1" applyFont="1" applyFill="1" applyBorder="1" applyAlignment="1" applyProtection="1">
      <alignment horizontal="right" vertical="center"/>
      <protection hidden="1"/>
    </xf>
    <xf numFmtId="37" fontId="2" fillId="0" borderId="10" xfId="46" applyFont="1" applyFill="1" applyBorder="1" applyAlignment="1" applyProtection="1">
      <alignment vertical="center"/>
      <protection hidden="1"/>
    </xf>
    <xf numFmtId="178" fontId="2" fillId="0" borderId="10" xfId="43" applyNumberFormat="1" applyFont="1" applyBorder="1" applyAlignment="1" applyProtection="1">
      <alignment horizontal="center" vertical="center"/>
      <protection hidden="1"/>
    </xf>
    <xf numFmtId="37" fontId="4" fillId="0" borderId="0" xfId="46" applyFont="1" applyFill="1" applyAlignment="1" applyProtection="1">
      <alignment horizontal="left" vertical="center"/>
      <protection hidden="1"/>
    </xf>
    <xf numFmtId="178" fontId="2" fillId="0" borderId="0" xfId="43" applyNumberFormat="1" applyFont="1" applyBorder="1" applyAlignment="1" applyProtection="1">
      <alignment vertical="center"/>
      <protection hidden="1"/>
    </xf>
    <xf numFmtId="0" fontId="9" fillId="0" borderId="0" xfId="0" applyFont="1" applyAlignment="1">
      <alignment/>
    </xf>
    <xf numFmtId="0" fontId="6" fillId="0" borderId="11" xfId="0" applyFont="1" applyBorder="1" applyAlignment="1">
      <alignment wrapText="1"/>
    </xf>
    <xf numFmtId="182" fontId="6" fillId="0" borderId="0" xfId="0" applyNumberFormat="1" applyFont="1" applyBorder="1" applyAlignment="1">
      <alignment wrapText="1"/>
    </xf>
    <xf numFmtId="181" fontId="6" fillId="0" borderId="14" xfId="49" applyNumberFormat="1" applyFont="1" applyBorder="1" applyAlignment="1">
      <alignment wrapText="1"/>
    </xf>
    <xf numFmtId="184" fontId="5" fillId="0" borderId="10" xfId="43" applyNumberFormat="1" applyFont="1" applyFill="1" applyBorder="1" applyAlignment="1" applyProtection="1">
      <alignment vertical="center"/>
      <protection locked="0"/>
    </xf>
    <xf numFmtId="184" fontId="2" fillId="0" borderId="10" xfId="43" applyNumberFormat="1" applyFont="1" applyFill="1" applyBorder="1" applyAlignment="1" applyProtection="1">
      <alignment horizontal="right" vertical="center"/>
      <protection hidden="1"/>
    </xf>
    <xf numFmtId="181" fontId="7" fillId="0" borderId="14" xfId="49" applyNumberFormat="1" applyFont="1" applyBorder="1" applyAlignment="1">
      <alignment wrapText="1"/>
    </xf>
    <xf numFmtId="0" fontId="0" fillId="0" borderId="15" xfId="0" applyBorder="1" applyAlignment="1">
      <alignment/>
    </xf>
    <xf numFmtId="37" fontId="10" fillId="0" borderId="0" xfId="46" applyFont="1" applyAlignment="1" applyProtection="1">
      <alignment horizontal="left" wrapText="1"/>
      <protection hidden="1"/>
    </xf>
    <xf numFmtId="49" fontId="10" fillId="0" borderId="0" xfId="46" applyNumberFormat="1" applyFont="1" applyAlignment="1" applyProtection="1">
      <alignment horizontal="right" wrapText="1"/>
      <protection hidden="1"/>
    </xf>
    <xf numFmtId="37" fontId="2" fillId="0" borderId="10" xfId="46" applyFont="1" applyBorder="1" applyAlignment="1" applyProtection="1">
      <alignment wrapText="1"/>
      <protection hidden="1"/>
    </xf>
    <xf numFmtId="37" fontId="2" fillId="34" borderId="10" xfId="46" applyFont="1" applyFill="1" applyBorder="1" applyAlignment="1" applyProtection="1">
      <alignment horizontal="left" vertical="center"/>
      <protection hidden="1"/>
    </xf>
    <xf numFmtId="172" fontId="3" fillId="34" borderId="10" xfId="46" applyNumberFormat="1" applyFont="1" applyFill="1" applyBorder="1" applyAlignment="1" applyProtection="1" quotePrefix="1">
      <alignment horizontal="center" vertical="center" wrapText="1"/>
      <protection/>
    </xf>
    <xf numFmtId="178" fontId="2" fillId="0" borderId="16" xfId="43" applyNumberFormat="1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>
      <alignment wrapText="1"/>
    </xf>
    <xf numFmtId="183" fontId="6" fillId="0" borderId="10" xfId="0" applyNumberFormat="1" applyFont="1" applyBorder="1" applyAlignment="1">
      <alignment wrapText="1"/>
    </xf>
    <xf numFmtId="182" fontId="6" fillId="0" borderId="10" xfId="0" applyNumberFormat="1" applyFont="1" applyBorder="1" applyAlignment="1">
      <alignment wrapText="1"/>
    </xf>
    <xf numFmtId="181" fontId="6" fillId="0" borderId="18" xfId="49" applyNumberFormat="1" applyFont="1" applyBorder="1" applyAlignment="1">
      <alignment wrapText="1"/>
    </xf>
    <xf numFmtId="183" fontId="6" fillId="0" borderId="0" xfId="0" applyNumberFormat="1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78" fontId="6" fillId="0" borderId="10" xfId="43" applyNumberFormat="1" applyFont="1" applyBorder="1" applyAlignment="1">
      <alignment wrapText="1"/>
    </xf>
    <xf numFmtId="183" fontId="9" fillId="0" borderId="10" xfId="0" applyNumberFormat="1" applyFont="1" applyBorder="1" applyAlignment="1">
      <alignment/>
    </xf>
    <xf numFmtId="183" fontId="0" fillId="0" borderId="0" xfId="0" applyNumberFormat="1" applyAlignment="1">
      <alignment/>
    </xf>
    <xf numFmtId="183" fontId="0" fillId="0" borderId="15" xfId="0" applyNumberFormat="1" applyBorder="1" applyAlignment="1">
      <alignment/>
    </xf>
    <xf numFmtId="176" fontId="5" fillId="0" borderId="0" xfId="46" applyNumberFormat="1" applyFont="1" applyFill="1" applyBorder="1" applyProtection="1">
      <alignment/>
      <protection locked="0"/>
    </xf>
    <xf numFmtId="176" fontId="0" fillId="0" borderId="0" xfId="0" applyNumberFormat="1" applyAlignment="1">
      <alignment/>
    </xf>
    <xf numFmtId="176" fontId="5" fillId="0" borderId="10" xfId="46" applyNumberFormat="1" applyFont="1" applyFill="1" applyBorder="1" applyProtection="1">
      <alignment/>
      <protection locked="0"/>
    </xf>
    <xf numFmtId="176" fontId="11" fillId="0" borderId="0" xfId="0" applyNumberFormat="1" applyFont="1" applyAlignment="1">
      <alignment/>
    </xf>
    <xf numFmtId="37" fontId="4" fillId="34" borderId="17" xfId="46" applyFont="1" applyFill="1" applyBorder="1" applyAlignment="1" applyProtection="1">
      <alignment horizontal="left" vertical="center" wrapText="1"/>
      <protection hidden="1"/>
    </xf>
    <xf numFmtId="37" fontId="2" fillId="33" borderId="17" xfId="46" applyFont="1" applyFill="1" applyBorder="1" applyAlignment="1" applyProtection="1">
      <alignment horizontal="left" vertical="center"/>
      <protection hidden="1"/>
    </xf>
    <xf numFmtId="172" fontId="3" fillId="33" borderId="18" xfId="46" applyNumberFormat="1" applyFont="1" applyFill="1" applyBorder="1" applyAlignment="1" applyProtection="1" quotePrefix="1">
      <alignment horizontal="center" vertical="center" wrapText="1"/>
      <protection/>
    </xf>
    <xf numFmtId="178" fontId="12" fillId="0" borderId="0" xfId="43" applyNumberFormat="1" applyFont="1" applyBorder="1" applyAlignment="1">
      <alignment wrapText="1"/>
    </xf>
    <xf numFmtId="182" fontId="12" fillId="0" borderId="0" xfId="0" applyNumberFormat="1" applyFont="1" applyBorder="1" applyAlignment="1">
      <alignment wrapText="1"/>
    </xf>
    <xf numFmtId="181" fontId="12" fillId="0" borderId="0" xfId="49" applyNumberFormat="1" applyFont="1" applyBorder="1" applyAlignment="1">
      <alignment wrapText="1"/>
    </xf>
    <xf numFmtId="0" fontId="12" fillId="0" borderId="11" xfId="0" applyFont="1" applyBorder="1" applyAlignment="1" quotePrefix="1">
      <alignment horizontal="right" wrapText="1"/>
    </xf>
    <xf numFmtId="181" fontId="12" fillId="0" borderId="14" xfId="49" applyNumberFormat="1" applyFont="1" applyBorder="1" applyAlignment="1">
      <alignment wrapText="1"/>
    </xf>
    <xf numFmtId="183" fontId="9" fillId="0" borderId="0" xfId="0" applyNumberFormat="1" applyFont="1" applyAlignment="1">
      <alignment/>
    </xf>
    <xf numFmtId="0" fontId="12" fillId="0" borderId="0" xfId="0" applyFont="1" applyBorder="1" applyAlignment="1">
      <alignment horizontal="left" wrapText="1"/>
    </xf>
    <xf numFmtId="0" fontId="9" fillId="0" borderId="0" xfId="0" applyFont="1" applyFill="1" applyAlignment="1">
      <alignment/>
    </xf>
    <xf numFmtId="0" fontId="6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37" fontId="2" fillId="0" borderId="0" xfId="46" applyFont="1" applyBorder="1" applyAlignment="1" applyProtection="1">
      <alignment wrapText="1"/>
      <protection hidden="1"/>
    </xf>
    <xf numFmtId="37" fontId="13" fillId="0" borderId="0" xfId="46" applyFont="1" applyAlignment="1" applyProtection="1">
      <alignment horizontal="right" wrapText="1"/>
      <protection hidden="1"/>
    </xf>
    <xf numFmtId="178" fontId="4" fillId="0" borderId="0" xfId="43" applyNumberFormat="1" applyFont="1" applyFill="1" applyAlignment="1" applyProtection="1">
      <alignment horizontal="right" vertical="center"/>
      <protection hidden="1"/>
    </xf>
    <xf numFmtId="184" fontId="4" fillId="0" borderId="0" xfId="43" applyNumberFormat="1" applyFont="1" applyFill="1" applyAlignment="1" applyProtection="1">
      <alignment horizontal="right" vertical="center"/>
      <protection hidden="1"/>
    </xf>
    <xf numFmtId="184" fontId="1" fillId="0" borderId="0" xfId="43" applyNumberFormat="1" applyFont="1" applyFill="1" applyBorder="1" applyAlignment="1" applyProtection="1">
      <alignment vertical="center"/>
      <protection locked="0"/>
    </xf>
    <xf numFmtId="37" fontId="2" fillId="34" borderId="19" xfId="46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6" fillId="13" borderId="17" xfId="0" applyFont="1" applyFill="1" applyBorder="1" applyAlignment="1">
      <alignment horizontal="left" vertical="center" wrapText="1"/>
    </xf>
    <xf numFmtId="0" fontId="12" fillId="13" borderId="17" xfId="0" applyFont="1" applyFill="1" applyBorder="1" applyAlignment="1">
      <alignment horizontal="center" vertical="center" wrapText="1"/>
    </xf>
    <xf numFmtId="0" fontId="6" fillId="30" borderId="17" xfId="0" applyFont="1" applyFill="1" applyBorder="1" applyAlignment="1">
      <alignment horizontal="left" vertical="center" wrapText="1"/>
    </xf>
    <xf numFmtId="0" fontId="12" fillId="30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left" vertical="center" wrapText="1"/>
    </xf>
    <xf numFmtId="0" fontId="12" fillId="36" borderId="17" xfId="0" applyFont="1" applyFill="1" applyBorder="1" applyAlignment="1">
      <alignment horizontal="center" vertical="center" wrapText="1"/>
    </xf>
    <xf numFmtId="15" fontId="14" fillId="13" borderId="10" xfId="0" applyNumberFormat="1" applyFont="1" applyFill="1" applyBorder="1" applyAlignment="1">
      <alignment horizontal="right" vertical="center" wrapText="1"/>
    </xf>
    <xf numFmtId="180" fontId="14" fillId="0" borderId="0" xfId="49" applyNumberFormat="1" applyFont="1" applyBorder="1" applyAlignment="1">
      <alignment wrapText="1"/>
    </xf>
    <xf numFmtId="181" fontId="15" fillId="0" borderId="0" xfId="49" applyNumberFormat="1" applyFont="1" applyBorder="1" applyAlignment="1">
      <alignment wrapText="1"/>
    </xf>
    <xf numFmtId="180" fontId="15" fillId="0" borderId="0" xfId="49" applyNumberFormat="1" applyFont="1" applyBorder="1" applyAlignment="1">
      <alignment wrapText="1"/>
    </xf>
    <xf numFmtId="180" fontId="14" fillId="0" borderId="10" xfId="49" applyNumberFormat="1" applyFont="1" applyBorder="1" applyAlignment="1">
      <alignment wrapText="1"/>
    </xf>
    <xf numFmtId="0" fontId="14" fillId="13" borderId="10" xfId="0" applyFont="1" applyFill="1" applyBorder="1" applyAlignment="1">
      <alignment horizontal="right" vertical="center" wrapText="1"/>
    </xf>
    <xf numFmtId="15" fontId="14" fillId="30" borderId="10" xfId="0" applyNumberFormat="1" applyFont="1" applyFill="1" applyBorder="1" applyAlignment="1">
      <alignment horizontal="right" vertical="center" wrapText="1"/>
    </xf>
    <xf numFmtId="15" fontId="14" fillId="35" borderId="10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wrapText="1"/>
    </xf>
    <xf numFmtId="15" fontId="14" fillId="36" borderId="10" xfId="0" applyNumberFormat="1" applyFont="1" applyFill="1" applyBorder="1" applyAlignment="1">
      <alignment horizontal="right" vertical="center" wrapText="1"/>
    </xf>
    <xf numFmtId="0" fontId="14" fillId="36" borderId="10" xfId="0" applyFont="1" applyFill="1" applyBorder="1" applyAlignment="1">
      <alignment horizontal="right" vertical="center" wrapText="1"/>
    </xf>
    <xf numFmtId="183" fontId="0" fillId="0" borderId="0" xfId="0" applyNumberFormat="1" applyFill="1" applyAlignment="1">
      <alignment/>
    </xf>
    <xf numFmtId="176" fontId="1" fillId="0" borderId="0" xfId="46" applyNumberFormat="1" applyFont="1" applyFill="1" applyBorder="1" applyProtection="1">
      <alignment/>
      <protection locked="0"/>
    </xf>
    <xf numFmtId="176" fontId="4" fillId="0" borderId="0" xfId="46" applyNumberFormat="1" applyFont="1" applyProtection="1">
      <alignment/>
      <protection hidden="1"/>
    </xf>
    <xf numFmtId="176" fontId="4" fillId="0" borderId="0" xfId="46" applyNumberFormat="1" applyFont="1" applyFill="1" applyAlignment="1" applyProtection="1">
      <alignment horizontal="right"/>
      <protection hidden="1"/>
    </xf>
    <xf numFmtId="176" fontId="1" fillId="0" borderId="15" xfId="46" applyNumberFormat="1" applyFont="1" applyFill="1" applyBorder="1" applyProtection="1">
      <alignment/>
      <protection locked="0"/>
    </xf>
    <xf numFmtId="37" fontId="4" fillId="0" borderId="15" xfId="46" applyFont="1" applyBorder="1" applyAlignment="1" applyProtection="1">
      <alignment wrapText="1"/>
      <protection hidden="1"/>
    </xf>
    <xf numFmtId="182" fontId="7" fillId="0" borderId="0" xfId="0" applyNumberFormat="1" applyFont="1" applyBorder="1" applyAlignment="1">
      <alignment wrapText="1"/>
    </xf>
    <xf numFmtId="189" fontId="7" fillId="0" borderId="0" xfId="0" applyNumberFormat="1" applyFont="1" applyBorder="1" applyAlignment="1">
      <alignment wrapText="1"/>
    </xf>
    <xf numFmtId="184" fontId="7" fillId="0" borderId="0" xfId="43" applyNumberFormat="1" applyFont="1" applyBorder="1" applyAlignment="1">
      <alignment wrapText="1"/>
    </xf>
    <xf numFmtId="182" fontId="7" fillId="0" borderId="0" xfId="43" applyNumberFormat="1" applyFont="1" applyBorder="1" applyAlignment="1">
      <alignment wrapText="1"/>
    </xf>
    <xf numFmtId="178" fontId="7" fillId="0" borderId="0" xfId="43" applyNumberFormat="1" applyFont="1" applyBorder="1" applyAlignment="1">
      <alignment wrapText="1"/>
    </xf>
    <xf numFmtId="182" fontId="7" fillId="0" borderId="15" xfId="0" applyNumberFormat="1" applyFont="1" applyBorder="1" applyAlignment="1">
      <alignment wrapText="1"/>
    </xf>
    <xf numFmtId="181" fontId="7" fillId="0" borderId="13" xfId="49" applyNumberFormat="1" applyFont="1" applyBorder="1" applyAlignment="1">
      <alignment wrapText="1"/>
    </xf>
    <xf numFmtId="180" fontId="7" fillId="0" borderId="15" xfId="49" applyNumberFormat="1" applyFont="1" applyBorder="1" applyAlignment="1">
      <alignment wrapText="1"/>
    </xf>
    <xf numFmtId="183" fontId="7" fillId="0" borderId="15" xfId="0" applyNumberFormat="1" applyFont="1" applyBorder="1" applyAlignment="1">
      <alignment wrapText="1"/>
    </xf>
    <xf numFmtId="15" fontId="6" fillId="13" borderId="10" xfId="0" applyNumberFormat="1" applyFont="1" applyFill="1" applyBorder="1" applyAlignment="1">
      <alignment horizontal="right" vertical="center" wrapText="1"/>
    </xf>
    <xf numFmtId="0" fontId="6" fillId="13" borderId="10" xfId="0" applyFont="1" applyFill="1" applyBorder="1" applyAlignment="1">
      <alignment horizontal="right" vertical="center" wrapText="1"/>
    </xf>
    <xf numFmtId="15" fontId="6" fillId="13" borderId="18" xfId="0" applyNumberFormat="1" applyFont="1" applyFill="1" applyBorder="1" applyAlignment="1">
      <alignment horizontal="right" vertical="center" wrapText="1"/>
    </xf>
    <xf numFmtId="0" fontId="6" fillId="13" borderId="18" xfId="0" applyFont="1" applyFill="1" applyBorder="1" applyAlignment="1">
      <alignment horizontal="right" vertical="center" wrapText="1"/>
    </xf>
    <xf numFmtId="15" fontId="6" fillId="30" borderId="10" xfId="0" applyNumberFormat="1" applyFont="1" applyFill="1" applyBorder="1" applyAlignment="1">
      <alignment horizontal="right" vertical="center" wrapText="1"/>
    </xf>
    <xf numFmtId="0" fontId="6" fillId="30" borderId="10" xfId="0" applyFont="1" applyFill="1" applyBorder="1" applyAlignment="1">
      <alignment horizontal="right" vertical="center" wrapText="1"/>
    </xf>
    <xf numFmtId="15" fontId="6" fillId="30" borderId="18" xfId="0" applyNumberFormat="1" applyFont="1" applyFill="1" applyBorder="1" applyAlignment="1">
      <alignment horizontal="right" vertical="center" wrapText="1"/>
    </xf>
    <xf numFmtId="0" fontId="6" fillId="30" borderId="18" xfId="0" applyFont="1" applyFill="1" applyBorder="1" applyAlignment="1">
      <alignment horizontal="right" vertical="center" wrapText="1"/>
    </xf>
    <xf numFmtId="15" fontId="6" fillId="35" borderId="10" xfId="0" applyNumberFormat="1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right" vertical="center" wrapText="1"/>
    </xf>
    <xf numFmtId="15" fontId="6" fillId="35" borderId="18" xfId="0" applyNumberFormat="1" applyFont="1" applyFill="1" applyBorder="1" applyAlignment="1">
      <alignment horizontal="right" vertical="center" wrapText="1"/>
    </xf>
    <xf numFmtId="0" fontId="6" fillId="35" borderId="18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180" fontId="7" fillId="0" borderId="15" xfId="49" applyNumberFormat="1" applyFont="1" applyFill="1" applyBorder="1" applyAlignment="1">
      <alignment wrapText="1"/>
    </xf>
    <xf numFmtId="15" fontId="6" fillId="16" borderId="10" xfId="0" applyNumberFormat="1" applyFont="1" applyFill="1" applyBorder="1" applyAlignment="1">
      <alignment horizontal="right" vertical="center" wrapText="1"/>
    </xf>
    <xf numFmtId="15" fontId="14" fillId="16" borderId="10" xfId="0" applyNumberFormat="1" applyFont="1" applyFill="1" applyBorder="1" applyAlignment="1">
      <alignment horizontal="right" vertical="center" wrapText="1"/>
    </xf>
    <xf numFmtId="0" fontId="6" fillId="16" borderId="10" xfId="0" applyFont="1" applyFill="1" applyBorder="1" applyAlignment="1">
      <alignment horizontal="right" vertical="center" wrapText="1"/>
    </xf>
    <xf numFmtId="15" fontId="6" fillId="16" borderId="18" xfId="0" applyNumberFormat="1" applyFont="1" applyFill="1" applyBorder="1" applyAlignment="1">
      <alignment horizontal="right" vertical="center" wrapText="1"/>
    </xf>
    <xf numFmtId="0" fontId="14" fillId="16" borderId="10" xfId="0" applyFont="1" applyFill="1" applyBorder="1" applyAlignment="1">
      <alignment horizontal="right" vertical="center" wrapText="1"/>
    </xf>
    <xf numFmtId="0" fontId="6" fillId="16" borderId="18" xfId="0" applyFont="1" applyFill="1" applyBorder="1" applyAlignment="1">
      <alignment horizontal="right" vertical="center" wrapText="1"/>
    </xf>
    <xf numFmtId="15" fontId="6" fillId="36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horizontal="right" vertical="center" wrapText="1"/>
    </xf>
    <xf numFmtId="15" fontId="6" fillId="36" borderId="18" xfId="0" applyNumberFormat="1" applyFont="1" applyFill="1" applyBorder="1" applyAlignment="1">
      <alignment horizontal="right" vertical="center" wrapText="1"/>
    </xf>
    <xf numFmtId="0" fontId="6" fillId="36" borderId="18" xfId="0" applyFont="1" applyFill="1" applyBorder="1" applyAlignment="1">
      <alignment horizontal="right" vertical="center" wrapText="1"/>
    </xf>
    <xf numFmtId="183" fontId="9" fillId="0" borderId="0" xfId="0" applyNumberFormat="1" applyFont="1" applyFill="1" applyAlignment="1">
      <alignment/>
    </xf>
    <xf numFmtId="182" fontId="7" fillId="0" borderId="0" xfId="0" applyNumberFormat="1" applyFont="1" applyFill="1" applyBorder="1" applyAlignment="1">
      <alignment wrapText="1"/>
    </xf>
    <xf numFmtId="184" fontId="7" fillId="0" borderId="0" xfId="43" applyNumberFormat="1" applyFont="1" applyFill="1" applyBorder="1" applyAlignment="1">
      <alignment wrapText="1"/>
    </xf>
    <xf numFmtId="183" fontId="9" fillId="0" borderId="10" xfId="0" applyNumberFormat="1" applyFont="1" applyFill="1" applyBorder="1" applyAlignment="1">
      <alignment/>
    </xf>
    <xf numFmtId="178" fontId="7" fillId="0" borderId="0" xfId="43" applyNumberFormat="1" applyFont="1" applyFill="1" applyBorder="1" applyAlignment="1">
      <alignment wrapText="1"/>
    </xf>
    <xf numFmtId="178" fontId="12" fillId="0" borderId="0" xfId="43" applyNumberFormat="1" applyFont="1" applyFill="1" applyBorder="1" applyAlignment="1">
      <alignment wrapText="1"/>
    </xf>
    <xf numFmtId="183" fontId="0" fillId="0" borderId="15" xfId="0" applyNumberFormat="1" applyFill="1" applyBorder="1" applyAlignment="1">
      <alignment/>
    </xf>
    <xf numFmtId="181" fontId="7" fillId="0" borderId="14" xfId="49" applyNumberFormat="1" applyFont="1" applyFill="1" applyBorder="1" applyAlignment="1">
      <alignment wrapText="1"/>
    </xf>
    <xf numFmtId="0" fontId="7" fillId="0" borderId="15" xfId="0" applyFont="1" applyFill="1" applyBorder="1" applyAlignment="1" quotePrefix="1">
      <alignment horizontal="right" wrapText="1"/>
    </xf>
    <xf numFmtId="0" fontId="0" fillId="0" borderId="13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0" fontId="14" fillId="0" borderId="0" xfId="49" applyNumberFormat="1" applyFont="1" applyFill="1" applyBorder="1" applyAlignment="1">
      <alignment wrapText="1"/>
    </xf>
    <xf numFmtId="181" fontId="15" fillId="0" borderId="0" xfId="49" applyNumberFormat="1" applyFont="1" applyFill="1" applyBorder="1" applyAlignment="1">
      <alignment wrapText="1"/>
    </xf>
    <xf numFmtId="180" fontId="15" fillId="0" borderId="0" xfId="49" applyNumberFormat="1" applyFont="1" applyFill="1" applyBorder="1" applyAlignment="1">
      <alignment wrapText="1"/>
    </xf>
    <xf numFmtId="183" fontId="6" fillId="0" borderId="10" xfId="0" applyNumberFormat="1" applyFont="1" applyFill="1" applyBorder="1" applyAlignment="1">
      <alignment wrapText="1"/>
    </xf>
    <xf numFmtId="180" fontId="14" fillId="0" borderId="10" xfId="49" applyNumberFormat="1" applyFont="1" applyFill="1" applyBorder="1" applyAlignment="1">
      <alignment wrapText="1"/>
    </xf>
    <xf numFmtId="183" fontId="7" fillId="0" borderId="15" xfId="0" applyNumberFormat="1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6" fillId="16" borderId="17" xfId="0" applyFont="1" applyFill="1" applyBorder="1" applyAlignment="1">
      <alignment horizontal="left" vertical="center" wrapText="1"/>
    </xf>
    <xf numFmtId="0" fontId="6" fillId="16" borderId="17" xfId="0" applyFont="1" applyFill="1" applyBorder="1" applyAlignment="1">
      <alignment horizontal="center" vertical="center" wrapText="1"/>
    </xf>
    <xf numFmtId="0" fontId="12" fillId="16" borderId="17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ons_HERA_mar04_Poli_7tris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95250</xdr:rowOff>
    </xdr:from>
    <xdr:to>
      <xdr:col>1</xdr:col>
      <xdr:colOff>1238250</xdr:colOff>
      <xdr:row>2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i%20finanziari%20ed%20operativi%20di%20sintesi%201Q%202012_i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o economico"/>
      <sheetName val="PFN"/>
      <sheetName val="GAS"/>
      <sheetName val="Energia elettrica"/>
      <sheetName val="Acqua"/>
      <sheetName val="Ambiente"/>
      <sheetName val="Altri"/>
    </sheetNames>
    <sheetDataSet>
      <sheetData sheetId="2">
        <row r="18">
          <cell r="B18">
            <v>224.737</v>
          </cell>
          <cell r="C18">
            <v>224.31</v>
          </cell>
        </row>
      </sheetData>
      <sheetData sheetId="3">
        <row r="16">
          <cell r="B16">
            <v>224.737</v>
          </cell>
          <cell r="C16">
            <v>224.31</v>
          </cell>
        </row>
      </sheetData>
      <sheetData sheetId="4">
        <row r="18">
          <cell r="B18">
            <v>224.737</v>
          </cell>
          <cell r="C18">
            <v>224.31</v>
          </cell>
        </row>
      </sheetData>
      <sheetData sheetId="5">
        <row r="26">
          <cell r="B26">
            <v>224.737</v>
          </cell>
          <cell r="C26">
            <v>224.31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34.140625" style="0" customWidth="1"/>
    <col min="3" max="4" width="10.57421875" style="0" bestFit="1" customWidth="1"/>
  </cols>
  <sheetData>
    <row r="3" ht="25.5" customHeight="1"/>
    <row r="4" spans="2:4" ht="12.75">
      <c r="B4" s="46" t="s">
        <v>22</v>
      </c>
      <c r="C4" s="1"/>
      <c r="D4" s="47"/>
    </row>
    <row r="5" spans="2:4" ht="12.75">
      <c r="B5" s="45" t="s">
        <v>0</v>
      </c>
      <c r="C5" s="29">
        <v>40999</v>
      </c>
      <c r="D5" s="29">
        <v>40633</v>
      </c>
    </row>
    <row r="6" spans="2:4" ht="12.75">
      <c r="B6" s="3" t="s">
        <v>8</v>
      </c>
      <c r="C6" s="41">
        <v>1373870</v>
      </c>
      <c r="D6" s="41">
        <v>1126855</v>
      </c>
    </row>
    <row r="7" spans="2:4" ht="12.75">
      <c r="B7" s="2" t="s">
        <v>9</v>
      </c>
      <c r="C7" s="89">
        <v>40903</v>
      </c>
      <c r="D7" s="89">
        <v>41588</v>
      </c>
    </row>
    <row r="8" spans="2:4" ht="12.75">
      <c r="B8" s="2" t="s">
        <v>10</v>
      </c>
      <c r="C8" s="42"/>
      <c r="D8" s="42"/>
    </row>
    <row r="9" spans="2:4" ht="12.75">
      <c r="B9" s="25" t="s">
        <v>11</v>
      </c>
      <c r="C9" s="90">
        <v>-874394</v>
      </c>
      <c r="D9" s="90">
        <v>-655972</v>
      </c>
    </row>
    <row r="10" spans="2:4" ht="12.75">
      <c r="B10" s="2" t="s">
        <v>13</v>
      </c>
      <c r="C10" s="89">
        <v>-214737</v>
      </c>
      <c r="D10" s="89">
        <v>-198362</v>
      </c>
    </row>
    <row r="11" spans="2:4" ht="12.75">
      <c r="B11" s="2" t="s">
        <v>12</v>
      </c>
      <c r="C11" s="89">
        <v>-96943</v>
      </c>
      <c r="D11" s="89">
        <v>-93956</v>
      </c>
    </row>
    <row r="12" spans="2:4" ht="12.75">
      <c r="B12" s="2" t="s">
        <v>14</v>
      </c>
      <c r="C12" s="89">
        <v>-73374</v>
      </c>
      <c r="D12" s="89">
        <v>-72989</v>
      </c>
    </row>
    <row r="13" spans="2:4" ht="12.75">
      <c r="B13" s="2" t="s">
        <v>15</v>
      </c>
      <c r="C13" s="89">
        <v>-8861</v>
      </c>
      <c r="D13" s="89">
        <v>-7530</v>
      </c>
    </row>
    <row r="14" spans="2:4" ht="12.75">
      <c r="B14" s="2" t="s">
        <v>16</v>
      </c>
      <c r="C14" s="89">
        <v>4899</v>
      </c>
      <c r="D14" s="89">
        <v>11687</v>
      </c>
    </row>
    <row r="15" spans="2:4" ht="12.75">
      <c r="B15" s="2"/>
      <c r="C15" s="90"/>
      <c r="D15" s="90"/>
    </row>
    <row r="16" spans="2:4" ht="12.75">
      <c r="B16" s="27" t="s">
        <v>17</v>
      </c>
      <c r="C16" s="43">
        <f>SUM(C6:C14)</f>
        <v>151363</v>
      </c>
      <c r="D16" s="43">
        <f>SUM(D6:D14)</f>
        <v>151321</v>
      </c>
    </row>
    <row r="17" spans="2:4" ht="12.75">
      <c r="B17" s="2"/>
      <c r="C17" s="42"/>
      <c r="D17" s="42"/>
    </row>
    <row r="18" spans="2:4" ht="12.75">
      <c r="B18" s="2" t="s">
        <v>18</v>
      </c>
      <c r="C18" s="91">
        <v>1343</v>
      </c>
      <c r="D18" s="91">
        <v>1505</v>
      </c>
    </row>
    <row r="19" spans="2:4" ht="12.75">
      <c r="B19" s="2" t="s">
        <v>19</v>
      </c>
      <c r="C19" s="91">
        <v>35193</v>
      </c>
      <c r="D19" s="91">
        <v>38063</v>
      </c>
    </row>
    <row r="20" spans="2:4" ht="12.75">
      <c r="B20" s="2" t="s">
        <v>20</v>
      </c>
      <c r="C20" s="91">
        <v>-67564</v>
      </c>
      <c r="D20" s="91">
        <v>-67751</v>
      </c>
    </row>
    <row r="21" spans="2:4" ht="13.5">
      <c r="B21" s="62" t="s">
        <v>83</v>
      </c>
      <c r="C21" s="42"/>
      <c r="D21" s="42"/>
    </row>
    <row r="22" spans="2:4" ht="12.75">
      <c r="B22" s="27" t="s">
        <v>78</v>
      </c>
      <c r="C22" s="43">
        <f>SUM(C18:C20)</f>
        <v>-31028</v>
      </c>
      <c r="D22" s="43">
        <f>SUM(D18:D20)</f>
        <v>-28183</v>
      </c>
    </row>
    <row r="23" spans="2:4" ht="12.75">
      <c r="B23" s="2"/>
      <c r="C23" s="42"/>
      <c r="D23" s="42"/>
    </row>
    <row r="24" spans="2:4" ht="12.75">
      <c r="B24" s="2" t="s">
        <v>56</v>
      </c>
      <c r="C24" s="91">
        <v>0</v>
      </c>
      <c r="D24" s="91">
        <v>0</v>
      </c>
    </row>
    <row r="25" spans="2:4" ht="12.75">
      <c r="B25" s="2"/>
      <c r="C25" s="42"/>
      <c r="D25" s="42"/>
    </row>
    <row r="26" spans="2:4" ht="12.75">
      <c r="B26" s="27" t="s">
        <v>21</v>
      </c>
      <c r="C26" s="43">
        <f>C16+C22+C24</f>
        <v>120335</v>
      </c>
      <c r="D26" s="43">
        <f>D16+D22+D24</f>
        <v>123138</v>
      </c>
    </row>
    <row r="27" spans="2:4" ht="12.75">
      <c r="B27" s="26"/>
      <c r="C27" s="41"/>
      <c r="D27" s="41"/>
    </row>
    <row r="28" spans="2:4" ht="12.75">
      <c r="B28" s="2" t="s">
        <v>57</v>
      </c>
      <c r="C28" s="91">
        <v>-50583</v>
      </c>
      <c r="D28" s="91">
        <v>-48608</v>
      </c>
    </row>
    <row r="29" spans="3:4" ht="12.75">
      <c r="C29" s="42"/>
      <c r="D29" s="42"/>
    </row>
    <row r="30" spans="2:4" ht="12.75">
      <c r="B30" s="27" t="s">
        <v>58</v>
      </c>
      <c r="C30" s="43">
        <f>C26+C28</f>
        <v>69752</v>
      </c>
      <c r="D30" s="43">
        <f>D26+D28</f>
        <v>74530</v>
      </c>
    </row>
    <row r="31" spans="2:4" ht="6" customHeight="1">
      <c r="B31" s="61"/>
      <c r="C31" s="41"/>
      <c r="D31" s="41"/>
    </row>
    <row r="32" spans="2:4" ht="12.75">
      <c r="B32" s="60" t="s">
        <v>79</v>
      </c>
      <c r="C32" s="44"/>
      <c r="D32" s="44"/>
    </row>
    <row r="33" spans="2:4" ht="12.75">
      <c r="B33" s="2" t="s">
        <v>80</v>
      </c>
      <c r="C33" s="89">
        <v>65283</v>
      </c>
      <c r="D33" s="89">
        <v>66828</v>
      </c>
    </row>
    <row r="34" spans="2:4" ht="12.75">
      <c r="B34" s="93" t="s">
        <v>81</v>
      </c>
      <c r="C34" s="92">
        <v>4469.297</v>
      </c>
      <c r="D34" s="92">
        <v>7701.906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0" bestFit="1" customWidth="1"/>
    <col min="2" max="2" width="49.57421875" style="0" bestFit="1" customWidth="1"/>
    <col min="3" max="4" width="15.00390625" style="0" customWidth="1"/>
  </cols>
  <sheetData>
    <row r="5" spans="1:4" ht="12.75">
      <c r="A5" s="66"/>
      <c r="B5" s="28" t="s">
        <v>84</v>
      </c>
      <c r="C5" s="29">
        <v>40999</v>
      </c>
      <c r="D5" s="29">
        <v>40908</v>
      </c>
    </row>
    <row r="6" spans="1:4" ht="12.75">
      <c r="A6" s="67" t="s">
        <v>2</v>
      </c>
      <c r="B6" s="11" t="s">
        <v>23</v>
      </c>
      <c r="C6" s="14">
        <v>436.5</v>
      </c>
      <c r="D6" s="14">
        <v>415.2</v>
      </c>
    </row>
    <row r="7" spans="2:4" ht="12.75">
      <c r="B7" s="5"/>
      <c r="C7" s="63"/>
      <c r="D7" s="63"/>
    </row>
    <row r="8" spans="1:4" s="10" customFormat="1" ht="12.75">
      <c r="A8" s="68" t="s">
        <v>3</v>
      </c>
      <c r="B8" s="13" t="s">
        <v>24</v>
      </c>
      <c r="C8" s="12">
        <v>89.7</v>
      </c>
      <c r="D8" s="12">
        <v>39.1</v>
      </c>
    </row>
    <row r="9" spans="2:4" ht="12.75">
      <c r="B9" s="5"/>
      <c r="C9" s="63"/>
      <c r="D9" s="63"/>
    </row>
    <row r="10" spans="2:4" ht="12.75">
      <c r="B10" s="5" t="s">
        <v>25</v>
      </c>
      <c r="C10" s="64">
        <v>-105.3</v>
      </c>
      <c r="D10" s="64">
        <v>-48.3</v>
      </c>
    </row>
    <row r="11" spans="2:4" ht="12.75">
      <c r="B11" s="5" t="s">
        <v>26</v>
      </c>
      <c r="C11" s="64">
        <v>-43.5</v>
      </c>
      <c r="D11" s="64">
        <v>-57.7</v>
      </c>
    </row>
    <row r="12" spans="2:4" ht="12.75">
      <c r="B12" s="5" t="s">
        <v>27</v>
      </c>
      <c r="C12" s="64">
        <v>-59.3</v>
      </c>
      <c r="D12" s="64">
        <v>-8.6</v>
      </c>
    </row>
    <row r="13" spans="2:4" ht="12.75">
      <c r="B13" s="5" t="s">
        <v>28</v>
      </c>
      <c r="C13" s="64">
        <v>-4.2</v>
      </c>
      <c r="D13" s="64">
        <v>-3.7</v>
      </c>
    </row>
    <row r="14" spans="1:4" ht="12.75">
      <c r="A14" s="67" t="s">
        <v>4</v>
      </c>
      <c r="B14" s="11" t="s">
        <v>29</v>
      </c>
      <c r="C14" s="21">
        <f>SUM(C10:C13)</f>
        <v>-212.3</v>
      </c>
      <c r="D14" s="21">
        <f>SUM(D10:D13)</f>
        <v>-118.3</v>
      </c>
    </row>
    <row r="15" spans="2:4" ht="12.75">
      <c r="B15" s="5"/>
      <c r="C15" s="64"/>
      <c r="D15" s="64"/>
    </row>
    <row r="16" spans="1:4" ht="12.75">
      <c r="A16" s="67" t="s">
        <v>5</v>
      </c>
      <c r="B16" s="11" t="s">
        <v>30</v>
      </c>
      <c r="C16" s="22">
        <f>+C14+C8+C6</f>
        <v>313.9</v>
      </c>
      <c r="D16" s="22">
        <f>+D14+D8+D6</f>
        <v>336</v>
      </c>
    </row>
    <row r="17" spans="2:4" ht="12.75">
      <c r="B17" s="4"/>
      <c r="C17" s="63"/>
      <c r="D17" s="63"/>
    </row>
    <row r="18" spans="1:4" ht="12.75">
      <c r="A18" s="67" t="s">
        <v>6</v>
      </c>
      <c r="B18" s="11" t="s">
        <v>31</v>
      </c>
      <c r="C18" s="12">
        <v>13.2</v>
      </c>
      <c r="D18" s="12">
        <v>10.9</v>
      </c>
    </row>
    <row r="19" spans="2:4" ht="12.75">
      <c r="B19" s="5"/>
      <c r="C19" s="63"/>
      <c r="D19" s="63"/>
    </row>
    <row r="20" spans="2:4" ht="12.75">
      <c r="B20" s="5" t="s">
        <v>34</v>
      </c>
      <c r="C20" s="65">
        <v>-275.1</v>
      </c>
      <c r="D20" s="65">
        <v>-277.1</v>
      </c>
    </row>
    <row r="21" spans="2:4" ht="12.75">
      <c r="B21" s="5" t="s">
        <v>32</v>
      </c>
      <c r="C21" s="65">
        <v>-1830.4</v>
      </c>
      <c r="D21" s="65">
        <v>-1829.7</v>
      </c>
    </row>
    <row r="22" spans="2:4" ht="12.75">
      <c r="B22" s="5" t="s">
        <v>33</v>
      </c>
      <c r="C22" s="65">
        <v>-224.1</v>
      </c>
      <c r="D22" s="65">
        <v>-221.9</v>
      </c>
    </row>
    <row r="23" spans="2:4" ht="12.75">
      <c r="B23" s="5" t="s">
        <v>35</v>
      </c>
      <c r="C23" s="65">
        <v>-3.9</v>
      </c>
      <c r="D23" s="65">
        <v>-5.3</v>
      </c>
    </row>
    <row r="24" spans="1:4" ht="12.75">
      <c r="A24" s="67" t="s">
        <v>7</v>
      </c>
      <c r="B24" s="11" t="s">
        <v>36</v>
      </c>
      <c r="C24" s="21">
        <f>SUM(C20:C23)</f>
        <v>-2333.5</v>
      </c>
      <c r="D24" s="21">
        <f>SUM(D20:D23)</f>
        <v>-2334.0000000000005</v>
      </c>
    </row>
    <row r="25" spans="2:4" ht="12.75">
      <c r="B25" s="15"/>
      <c r="C25" s="21"/>
      <c r="D25" s="21"/>
    </row>
    <row r="26" spans="1:4" ht="12.75">
      <c r="A26" s="67" t="s">
        <v>59</v>
      </c>
      <c r="B26" s="11" t="s">
        <v>37</v>
      </c>
      <c r="C26" s="21">
        <f>C18+C24</f>
        <v>-2320.3</v>
      </c>
      <c r="D26" s="21">
        <f>D18+D24</f>
        <v>-2323.1000000000004</v>
      </c>
    </row>
    <row r="27" spans="2:4" ht="12.75">
      <c r="B27" s="15"/>
      <c r="C27" s="21"/>
      <c r="D27" s="21"/>
    </row>
    <row r="28" spans="1:4" ht="12.75">
      <c r="A28" s="67" t="s">
        <v>60</v>
      </c>
      <c r="B28" s="11" t="s">
        <v>38</v>
      </c>
      <c r="C28" s="21">
        <f>C16+C26</f>
        <v>-2006.4</v>
      </c>
      <c r="D28" s="21">
        <f>D16+D26</f>
        <v>-1987.1000000000004</v>
      </c>
    </row>
    <row r="29" spans="2:4" ht="12.75">
      <c r="B29" s="15"/>
      <c r="C29" s="16"/>
      <c r="D29" s="30"/>
    </row>
    <row r="30" spans="2:4" ht="12.75">
      <c r="B30" s="15"/>
      <c r="C30" s="16"/>
      <c r="D30" s="1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2:O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0" customWidth="1"/>
    <col min="2" max="2" width="11.57421875" style="0" bestFit="1" customWidth="1"/>
    <col min="3" max="3" width="12.8515625" style="0" customWidth="1"/>
    <col min="4" max="4" width="12.00390625" style="0" customWidth="1"/>
    <col min="5" max="5" width="10.8515625" style="0" customWidth="1"/>
    <col min="6" max="7" width="10.00390625" style="0" bestFit="1" customWidth="1"/>
  </cols>
  <sheetData>
    <row r="2" spans="1:15" s="17" customFormat="1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7" ht="12.75">
      <c r="A3" s="69" t="s">
        <v>66</v>
      </c>
      <c r="B3" s="103">
        <v>40999</v>
      </c>
      <c r="C3" s="77" t="s">
        <v>1</v>
      </c>
      <c r="D3" s="103">
        <v>40633</v>
      </c>
      <c r="E3" s="82" t="s">
        <v>1</v>
      </c>
      <c r="F3" s="104" t="s">
        <v>64</v>
      </c>
      <c r="G3" s="105" t="s">
        <v>65</v>
      </c>
    </row>
    <row r="4" spans="1:7" ht="12.75">
      <c r="A4" s="56" t="s">
        <v>41</v>
      </c>
      <c r="B4" s="128">
        <v>706.8884972199997</v>
      </c>
      <c r="C4" s="78">
        <f>B4/$B$4</f>
        <v>1</v>
      </c>
      <c r="D4" s="53">
        <v>510.78600084</v>
      </c>
      <c r="E4" s="78">
        <f>D4/$D$4</f>
        <v>1</v>
      </c>
      <c r="F4" s="19">
        <f>B4-D4</f>
        <v>196.10249637999976</v>
      </c>
      <c r="G4" s="20">
        <f>B4/D4-1</f>
        <v>0.3839230050500688</v>
      </c>
    </row>
    <row r="5" spans="1:15" ht="12.75">
      <c r="A5" s="57" t="s">
        <v>39</v>
      </c>
      <c r="B5" s="129">
        <v>-571.8414481565593</v>
      </c>
      <c r="C5" s="79">
        <f>B5/$B$4</f>
        <v>-0.8089556562392177</v>
      </c>
      <c r="D5" s="94">
        <v>-394.9534481290164</v>
      </c>
      <c r="E5" s="79">
        <f>D5/$D$4</f>
        <v>-0.7732268454489862</v>
      </c>
      <c r="F5" s="95">
        <f>B5-D5</f>
        <v>-176.8880000275429</v>
      </c>
      <c r="G5" s="23">
        <f>B5/D5-1</f>
        <v>0.44787050439868614</v>
      </c>
      <c r="H5" s="17"/>
      <c r="I5" s="17"/>
      <c r="J5" s="17"/>
      <c r="K5" s="17"/>
      <c r="L5" s="17"/>
      <c r="M5" s="17"/>
      <c r="N5" s="17"/>
      <c r="O5" s="17"/>
    </row>
    <row r="6" spans="1:15" s="17" customFormat="1" ht="12.75">
      <c r="A6" s="57" t="s">
        <v>12</v>
      </c>
      <c r="B6" s="129">
        <v>-22.379794393441074</v>
      </c>
      <c r="C6" s="79">
        <f>B6/$B$4</f>
        <v>-0.03165958207193174</v>
      </c>
      <c r="D6" s="94">
        <v>-20.45349033098361</v>
      </c>
      <c r="E6" s="79">
        <f>D6/$D$4</f>
        <v>-0.04004316934557201</v>
      </c>
      <c r="F6" s="95">
        <f>B6-D6</f>
        <v>-1.926304062457465</v>
      </c>
      <c r="G6" s="23">
        <f>B6/D6-1</f>
        <v>0.09417972342546532</v>
      </c>
      <c r="H6"/>
      <c r="I6"/>
      <c r="J6"/>
      <c r="K6"/>
      <c r="L6"/>
      <c r="M6"/>
      <c r="N6"/>
      <c r="O6"/>
    </row>
    <row r="7" spans="1:7" ht="12.75">
      <c r="A7" s="57" t="s">
        <v>16</v>
      </c>
      <c r="B7" s="130">
        <v>1.69358823</v>
      </c>
      <c r="C7" s="80">
        <f>B7/$B$4</f>
        <v>0.0023958350385674997</v>
      </c>
      <c r="D7" s="96">
        <v>3.7377857199999998</v>
      </c>
      <c r="E7" s="80">
        <f>D7/$D$4</f>
        <v>0.007317713707605769</v>
      </c>
      <c r="F7" s="97">
        <f>B7-D7</f>
        <v>-2.0441974899999997</v>
      </c>
      <c r="G7" s="23">
        <f>B7/D7-1</f>
        <v>-0.5469006634227283</v>
      </c>
    </row>
    <row r="8" spans="1:7" ht="12.75">
      <c r="A8" s="58" t="s">
        <v>40</v>
      </c>
      <c r="B8" s="131">
        <f>SUM(B4:B7)</f>
        <v>114.36084289999938</v>
      </c>
      <c r="C8" s="81">
        <f>B8/$B$4</f>
        <v>0.1617805967274181</v>
      </c>
      <c r="D8" s="38">
        <f>SUM(D4:D7)</f>
        <v>99.11684809999997</v>
      </c>
      <c r="E8" s="81">
        <f>D8/$D$4</f>
        <v>0.19404769891304754</v>
      </c>
      <c r="F8" s="33">
        <f>B8-D8</f>
        <v>15.243994799999413</v>
      </c>
      <c r="G8" s="34">
        <f>B8/D8-1</f>
        <v>0.153798219901218</v>
      </c>
    </row>
    <row r="9" spans="8:15" ht="12.75">
      <c r="H9" s="17"/>
      <c r="I9" s="17"/>
      <c r="J9" s="17"/>
      <c r="K9" s="17"/>
      <c r="L9" s="17"/>
      <c r="M9" s="17"/>
      <c r="N9" s="17"/>
      <c r="O9" s="17"/>
    </row>
    <row r="10" spans="1:5" ht="15" customHeight="1">
      <c r="A10" s="69" t="s">
        <v>67</v>
      </c>
      <c r="B10" s="103">
        <f>B3</f>
        <v>40999</v>
      </c>
      <c r="C10" s="103">
        <f>D3</f>
        <v>40633</v>
      </c>
      <c r="D10" s="104" t="s">
        <v>64</v>
      </c>
      <c r="E10" s="106" t="s">
        <v>65</v>
      </c>
    </row>
    <row r="11" spans="1:5" ht="12.75">
      <c r="A11" s="57" t="s">
        <v>68</v>
      </c>
      <c r="B11" s="132">
        <v>1132.0445879275967</v>
      </c>
      <c r="C11" s="98">
        <v>1115.83861566596</v>
      </c>
      <c r="D11" s="94">
        <f>B11-C11</f>
        <v>16.20597226163659</v>
      </c>
      <c r="E11" s="23">
        <f>B11/C11-1</f>
        <v>0.014523580770651634</v>
      </c>
    </row>
    <row r="12" spans="1:5" ht="12.75">
      <c r="A12" s="57" t="s">
        <v>70</v>
      </c>
      <c r="B12" s="132">
        <v>1410.223303</v>
      </c>
      <c r="C12" s="98">
        <v>1219.533133</v>
      </c>
      <c r="D12" s="94">
        <f>B12-C12</f>
        <v>190.69017000000008</v>
      </c>
      <c r="E12" s="23">
        <f>B12/C12-1</f>
        <v>0.15636325478989677</v>
      </c>
    </row>
    <row r="13" spans="1:5" ht="12.75">
      <c r="A13" s="51" t="s">
        <v>42</v>
      </c>
      <c r="B13" s="133">
        <v>414.502</v>
      </c>
      <c r="C13" s="48">
        <v>242.5</v>
      </c>
      <c r="D13" s="49">
        <f>B13-C13</f>
        <v>172.002</v>
      </c>
      <c r="E13" s="52">
        <f>B13/C13-1</f>
        <v>0.7092865979381444</v>
      </c>
    </row>
    <row r="14" spans="1:5" ht="12.75">
      <c r="A14" s="59" t="s">
        <v>69</v>
      </c>
      <c r="B14" s="134">
        <v>266.6777378097485</v>
      </c>
      <c r="C14" s="40">
        <v>253.07496128713223</v>
      </c>
      <c r="D14" s="99">
        <f>B14-C14</f>
        <v>13.602776522616296</v>
      </c>
      <c r="E14" s="100">
        <f>B14/C14-1</f>
        <v>0.05374998954235921</v>
      </c>
    </row>
    <row r="15" spans="1:5" ht="12.75">
      <c r="A15" s="54"/>
      <c r="B15" s="48"/>
      <c r="C15" s="48"/>
      <c r="D15" s="49"/>
      <c r="E15" s="50"/>
    </row>
    <row r="16" spans="1:5" ht="12.75">
      <c r="A16" s="70" t="s">
        <v>71</v>
      </c>
      <c r="B16" s="103">
        <f>B10</f>
        <v>40999</v>
      </c>
      <c r="C16" s="103">
        <f>C10</f>
        <v>40633</v>
      </c>
      <c r="D16" s="104" t="s">
        <v>64</v>
      </c>
      <c r="E16" s="106" t="s">
        <v>65</v>
      </c>
    </row>
    <row r="17" spans="1:5" s="17" customFormat="1" ht="12.75">
      <c r="A17" s="56" t="s">
        <v>40</v>
      </c>
      <c r="B17" s="88">
        <f>B8</f>
        <v>114.36084289999938</v>
      </c>
      <c r="C17" s="88">
        <f>D8</f>
        <v>99.11684809999997</v>
      </c>
      <c r="D17" s="129">
        <f>B17-C17</f>
        <v>15.243994799999413</v>
      </c>
      <c r="E17" s="135">
        <f>B17/C17-1</f>
        <v>0.153798219901218</v>
      </c>
    </row>
    <row r="18" spans="1:5" ht="12.75">
      <c r="A18" s="57" t="s">
        <v>72</v>
      </c>
      <c r="B18" s="88">
        <v>224.737</v>
      </c>
      <c r="C18" s="88">
        <v>224.31</v>
      </c>
      <c r="D18" s="129">
        <f>B18-C18</f>
        <v>0.4269999999999925</v>
      </c>
      <c r="E18" s="135">
        <f>B18/C18-1</f>
        <v>0.001903615532076186</v>
      </c>
    </row>
    <row r="19" spans="1:5" ht="12.75">
      <c r="A19" s="59" t="s">
        <v>73</v>
      </c>
      <c r="B19" s="117">
        <f>+B17/B18</f>
        <v>0.508865219790241</v>
      </c>
      <c r="C19" s="117">
        <f>+C17/C18</f>
        <v>0.44187440640185444</v>
      </c>
      <c r="D19" s="136" t="s">
        <v>89</v>
      </c>
      <c r="E19" s="13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G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1.421875" style="0" customWidth="1"/>
    <col min="3" max="3" width="10.7109375" style="0" customWidth="1"/>
    <col min="4" max="4" width="11.140625" style="0" customWidth="1"/>
    <col min="5" max="5" width="11.57421875" style="0" bestFit="1" customWidth="1"/>
    <col min="6" max="6" width="8.8515625" style="0" bestFit="1" customWidth="1"/>
    <col min="7" max="7" width="10.140625" style="0" customWidth="1"/>
  </cols>
  <sheetData>
    <row r="2" ht="12.75">
      <c r="A2" s="55"/>
    </row>
    <row r="3" spans="1:7" ht="12.75">
      <c r="A3" s="71" t="s">
        <v>66</v>
      </c>
      <c r="B3" s="107">
        <v>40999</v>
      </c>
      <c r="C3" s="83" t="s">
        <v>1</v>
      </c>
      <c r="D3" s="107">
        <v>40633</v>
      </c>
      <c r="E3" s="83" t="s">
        <v>1</v>
      </c>
      <c r="F3" s="108" t="s">
        <v>64</v>
      </c>
      <c r="G3" s="109" t="s">
        <v>65</v>
      </c>
    </row>
    <row r="4" spans="1:7" ht="12.75">
      <c r="A4" s="56" t="s">
        <v>41</v>
      </c>
      <c r="B4" s="138">
        <v>433.65035720000003</v>
      </c>
      <c r="C4" s="139">
        <f>B4/$B$4</f>
        <v>1</v>
      </c>
      <c r="D4" s="138">
        <v>375.09052098000006</v>
      </c>
      <c r="E4" s="78">
        <f>+D4/D$4</f>
        <v>1</v>
      </c>
      <c r="F4" s="19">
        <f>B4-D4</f>
        <v>58.559836219999966</v>
      </c>
      <c r="G4" s="20">
        <f>B4/D4-1</f>
        <v>0.15612187710582637</v>
      </c>
    </row>
    <row r="5" spans="1:7" ht="12.75">
      <c r="A5" s="57" t="s">
        <v>39</v>
      </c>
      <c r="B5" s="129">
        <v>-407.8931495799997</v>
      </c>
      <c r="C5" s="140">
        <f>B5/$B$4</f>
        <v>-0.9406037440247719</v>
      </c>
      <c r="D5" s="129">
        <v>-342.65731115999995</v>
      </c>
      <c r="E5" s="79">
        <f>+D5/D$4</f>
        <v>-0.9135323128527435</v>
      </c>
      <c r="F5" s="95">
        <f>B5-D5</f>
        <v>-65.23583841999977</v>
      </c>
      <c r="G5" s="23">
        <f>B5/D5-1</f>
        <v>0.19038215819518478</v>
      </c>
    </row>
    <row r="6" spans="1:7" ht="12.75">
      <c r="A6" s="57" t="s">
        <v>12</v>
      </c>
      <c r="B6" s="129">
        <v>-6.05310012</v>
      </c>
      <c r="C6" s="140">
        <f>B6/$B$4</f>
        <v>-0.013958480650364835</v>
      </c>
      <c r="D6" s="129">
        <v>-6.759126490000001</v>
      </c>
      <c r="E6" s="79">
        <f>+D6/D$4</f>
        <v>-0.0180199874748645</v>
      </c>
      <c r="F6" s="95">
        <f>B6-D6</f>
        <v>0.7060263700000009</v>
      </c>
      <c r="G6" s="23">
        <f>B6/D6-1</f>
        <v>-0.10445526815403638</v>
      </c>
    </row>
    <row r="7" spans="1:7" ht="12.75">
      <c r="A7" s="57" t="s">
        <v>16</v>
      </c>
      <c r="B7" s="132">
        <v>1.66632928</v>
      </c>
      <c r="C7" s="141">
        <f>B7/$B$4</f>
        <v>0.003842564066496288</v>
      </c>
      <c r="D7" s="132">
        <v>2.8640887900000003</v>
      </c>
      <c r="E7" s="80">
        <f>+D7/D$4</f>
        <v>0.007635726924042195</v>
      </c>
      <c r="F7" s="97">
        <f>B7-D7</f>
        <v>-1.1977595100000002</v>
      </c>
      <c r="G7" s="23">
        <f>B7/D7-1</f>
        <v>-0.4181991543635071</v>
      </c>
    </row>
    <row r="8" spans="1:7" ht="12.75">
      <c r="A8" s="58" t="s">
        <v>40</v>
      </c>
      <c r="B8" s="142">
        <f>SUM(B4:B7)</f>
        <v>21.370436780000315</v>
      </c>
      <c r="C8" s="143">
        <f>B8/$B$4</f>
        <v>0.04928033939135958</v>
      </c>
      <c r="D8" s="142">
        <f>SUM(D4:D7)</f>
        <v>28.538172120000116</v>
      </c>
      <c r="E8" s="81">
        <f>+D8/D$4</f>
        <v>0.07608342659643424</v>
      </c>
      <c r="F8" s="33">
        <f>B8-D8</f>
        <v>-7.167735339999801</v>
      </c>
      <c r="G8" s="34">
        <f>B8/D8-1</f>
        <v>-0.2511630846523808</v>
      </c>
    </row>
    <row r="10" spans="1:5" ht="12.75">
      <c r="A10" s="71" t="s">
        <v>67</v>
      </c>
      <c r="B10" s="107">
        <f>+B3</f>
        <v>40999</v>
      </c>
      <c r="C10" s="107">
        <f>+D3</f>
        <v>40633</v>
      </c>
      <c r="D10" s="108" t="s">
        <v>64</v>
      </c>
      <c r="E10" s="110" t="s">
        <v>65</v>
      </c>
    </row>
    <row r="11" spans="1:5" ht="12.75">
      <c r="A11" s="6" t="s">
        <v>74</v>
      </c>
      <c r="B11" s="130">
        <v>2612.2575886002073</v>
      </c>
      <c r="C11" s="96">
        <v>2542.933772</v>
      </c>
      <c r="D11" s="97">
        <f>B11-C11</f>
        <v>69.32381660020746</v>
      </c>
      <c r="E11" s="23">
        <f>B11/C11-1</f>
        <v>0.02726135354507675</v>
      </c>
    </row>
    <row r="12" spans="1:5" ht="12.75">
      <c r="A12" s="8" t="s">
        <v>75</v>
      </c>
      <c r="B12" s="144">
        <v>561.396756050928</v>
      </c>
      <c r="C12" s="102">
        <v>583.166206543764</v>
      </c>
      <c r="D12" s="99">
        <f>B12-C12</f>
        <v>-21.769450492835972</v>
      </c>
      <c r="E12" s="100">
        <f>B12/C12-1</f>
        <v>-0.03732975307649666</v>
      </c>
    </row>
    <row r="14" spans="1:5" ht="12.75">
      <c r="A14" s="72" t="s">
        <v>71</v>
      </c>
      <c r="B14" s="107">
        <f>+B10</f>
        <v>40999</v>
      </c>
      <c r="C14" s="107">
        <f>+D3</f>
        <v>40633</v>
      </c>
      <c r="D14" s="108" t="s">
        <v>64</v>
      </c>
      <c r="E14" s="110" t="s">
        <v>65</v>
      </c>
    </row>
    <row r="15" spans="1:5" s="17" customFormat="1" ht="12.75">
      <c r="A15" s="56" t="s">
        <v>40</v>
      </c>
      <c r="B15" s="39">
        <f>B8</f>
        <v>21.370436780000315</v>
      </c>
      <c r="C15" s="88">
        <f>D8</f>
        <v>28.538172120000116</v>
      </c>
      <c r="D15" s="129">
        <f>B15-C15</f>
        <v>-7.167735339999801</v>
      </c>
      <c r="E15" s="135">
        <f>B15/C15-1</f>
        <v>-0.2511630846523808</v>
      </c>
    </row>
    <row r="16" spans="1:5" ht="12.75">
      <c r="A16" s="57" t="s">
        <v>72</v>
      </c>
      <c r="B16" s="39">
        <f>'[1]GAS'!B18</f>
        <v>224.737</v>
      </c>
      <c r="C16" s="88">
        <f>'[1]GAS'!C18</f>
        <v>224.31</v>
      </c>
      <c r="D16" s="129">
        <f>B16-C16</f>
        <v>0.4269999999999925</v>
      </c>
      <c r="E16" s="135">
        <f>B16/C16-1</f>
        <v>0.001903615532076186</v>
      </c>
    </row>
    <row r="17" spans="1:5" ht="12.75">
      <c r="A17" s="59" t="s">
        <v>73</v>
      </c>
      <c r="B17" s="101">
        <f>+B15/B16</f>
        <v>0.09509086968323113</v>
      </c>
      <c r="C17" s="101">
        <f>+C15/C16</f>
        <v>0.1272264817440155</v>
      </c>
      <c r="D17" s="136" t="s">
        <v>88</v>
      </c>
      <c r="E17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3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11.57421875" style="0" bestFit="1" customWidth="1"/>
    <col min="3" max="3" width="9.7109375" style="0" bestFit="1" customWidth="1"/>
    <col min="4" max="4" width="11.421875" style="0" customWidth="1"/>
    <col min="5" max="5" width="9.7109375" style="0" customWidth="1"/>
    <col min="6" max="7" width="9.421875" style="0" customWidth="1"/>
  </cols>
  <sheetData>
    <row r="3" spans="1:7" ht="12.75">
      <c r="A3" s="73" t="s">
        <v>66</v>
      </c>
      <c r="B3" s="111">
        <v>40999</v>
      </c>
      <c r="C3" s="84" t="s">
        <v>1</v>
      </c>
      <c r="D3" s="111">
        <v>40633</v>
      </c>
      <c r="E3" s="84" t="s">
        <v>1</v>
      </c>
      <c r="F3" s="112" t="s">
        <v>64</v>
      </c>
      <c r="G3" s="113" t="s">
        <v>65</v>
      </c>
    </row>
    <row r="4" spans="1:7" ht="12.75">
      <c r="A4" s="56" t="s">
        <v>41</v>
      </c>
      <c r="B4" s="35">
        <v>138.44427026</v>
      </c>
      <c r="C4" s="78">
        <f>B4/$B$4</f>
        <v>1</v>
      </c>
      <c r="D4" s="35">
        <v>127.45261663999999</v>
      </c>
      <c r="E4" s="78">
        <f>D4/$D$4</f>
        <v>1</v>
      </c>
      <c r="F4" s="19">
        <f>B4-D4</f>
        <v>10.991653620000008</v>
      </c>
      <c r="G4" s="20">
        <f>B4/D4-1</f>
        <v>0.08624109814117675</v>
      </c>
    </row>
    <row r="5" spans="1:7" ht="12.75">
      <c r="A5" s="57" t="s">
        <v>39</v>
      </c>
      <c r="B5" s="94">
        <v>-76.54911128615538</v>
      </c>
      <c r="C5" s="79">
        <f>B5/$B$4</f>
        <v>-0.552923650378562</v>
      </c>
      <c r="D5" s="94">
        <v>-70.5473199713115</v>
      </c>
      <c r="E5" s="79">
        <f>D5/$D$4</f>
        <v>-0.5535180197247577</v>
      </c>
      <c r="F5" s="95">
        <f>B5-D5</f>
        <v>-6.001791314843885</v>
      </c>
      <c r="G5" s="23">
        <f>B5/D5-1</f>
        <v>0.08507468912050165</v>
      </c>
    </row>
    <row r="6" spans="1:7" ht="12.75">
      <c r="A6" s="57" t="s">
        <v>12</v>
      </c>
      <c r="B6" s="94">
        <v>-26.15447622384461</v>
      </c>
      <c r="C6" s="79">
        <f>B6/$B$4</f>
        <v>-0.18891700013822307</v>
      </c>
      <c r="D6" s="94">
        <v>-24.64636459868852</v>
      </c>
      <c r="E6" s="79">
        <f>D6/$D$4</f>
        <v>-0.1933766857710276</v>
      </c>
      <c r="F6" s="95">
        <f>B6-D6</f>
        <v>-1.50811162515609</v>
      </c>
      <c r="G6" s="23">
        <f>B6/D6-1</f>
        <v>0.06119002334471424</v>
      </c>
    </row>
    <row r="7" spans="1:7" ht="12.75">
      <c r="A7" s="57" t="s">
        <v>16</v>
      </c>
      <c r="B7" s="98">
        <v>0.34074722</v>
      </c>
      <c r="C7" s="80">
        <f>B7/$B$4</f>
        <v>0.002461259099853484</v>
      </c>
      <c r="D7" s="98">
        <v>1.19055804</v>
      </c>
      <c r="E7" s="80">
        <f>D7/$D$4</f>
        <v>0.009341181620168894</v>
      </c>
      <c r="F7" s="97">
        <f>B7-D7</f>
        <v>-0.84981082</v>
      </c>
      <c r="G7" s="23">
        <f>B7/D7-1</f>
        <v>-0.7137920130294529</v>
      </c>
    </row>
    <row r="8" spans="1:7" ht="12.75">
      <c r="A8" s="58" t="s">
        <v>40</v>
      </c>
      <c r="B8" s="32">
        <f>SUM(B4:B7)</f>
        <v>36.08142997</v>
      </c>
      <c r="C8" s="81">
        <f>B8/$B$4</f>
        <v>0.26062060858306846</v>
      </c>
      <c r="D8" s="32">
        <f>SUM(D4:D7)</f>
        <v>33.44949010999997</v>
      </c>
      <c r="E8" s="81">
        <f>D8/$D$4</f>
        <v>0.2624464761243836</v>
      </c>
      <c r="F8" s="33">
        <f>B8-D8</f>
        <v>2.631939860000031</v>
      </c>
      <c r="G8" s="34">
        <f>B8/D8-1</f>
        <v>0.07868400538677256</v>
      </c>
    </row>
    <row r="9" spans="1:7" ht="12.75">
      <c r="A9" s="7"/>
      <c r="B9" s="7"/>
      <c r="C9" s="7"/>
      <c r="D9" s="7"/>
      <c r="E9" s="7"/>
      <c r="F9" s="7"/>
      <c r="G9" s="7"/>
    </row>
    <row r="10" spans="1:5" ht="12.75">
      <c r="A10" s="73" t="s">
        <v>67</v>
      </c>
      <c r="B10" s="111">
        <f>+B3</f>
        <v>40999</v>
      </c>
      <c r="C10" s="111">
        <f>+D3</f>
        <v>40633</v>
      </c>
      <c r="D10" s="112" t="s">
        <v>64</v>
      </c>
      <c r="E10" s="114" t="s">
        <v>65</v>
      </c>
    </row>
    <row r="11" spans="1:5" ht="12.75">
      <c r="A11" s="56" t="s">
        <v>76</v>
      </c>
      <c r="B11" s="115"/>
      <c r="C11" s="115"/>
      <c r="D11" s="115"/>
      <c r="E11" s="116"/>
    </row>
    <row r="12" spans="1:5" ht="12.75">
      <c r="A12" s="6" t="s">
        <v>82</v>
      </c>
      <c r="B12" s="88">
        <v>58.25701958447924</v>
      </c>
      <c r="C12" s="39">
        <v>56.419408335841084</v>
      </c>
      <c r="D12" s="94">
        <f>B12-C12</f>
        <v>1.8376112486381544</v>
      </c>
      <c r="E12" s="23">
        <f>B12/C12-1</f>
        <v>0.03257055156799282</v>
      </c>
    </row>
    <row r="13" spans="1:5" ht="12.75">
      <c r="A13" s="6" t="s">
        <v>45</v>
      </c>
      <c r="B13" s="88">
        <v>49.73831958563537</v>
      </c>
      <c r="C13" s="39">
        <v>48.817086198528315</v>
      </c>
      <c r="D13" s="94">
        <f>B13-C13</f>
        <v>0.9212333871070513</v>
      </c>
      <c r="E13" s="23">
        <f>B13/C13-1</f>
        <v>0.018871126051247744</v>
      </c>
    </row>
    <row r="14" spans="1:5" ht="12.75">
      <c r="A14" s="8" t="s">
        <v>44</v>
      </c>
      <c r="B14" s="134">
        <v>49.72518098716451</v>
      </c>
      <c r="C14" s="40">
        <v>48.87722020652575</v>
      </c>
      <c r="D14" s="99">
        <f>B14-C14</f>
        <v>0.8479607806387577</v>
      </c>
      <c r="E14" s="100">
        <f>B14/C14-1</f>
        <v>0.017348793099439375</v>
      </c>
    </row>
    <row r="16" spans="1:5" ht="12.75">
      <c r="A16" s="74" t="s">
        <v>71</v>
      </c>
      <c r="B16" s="111">
        <f>+B10</f>
        <v>40999</v>
      </c>
      <c r="C16" s="111">
        <f>+C10</f>
        <v>40633</v>
      </c>
      <c r="D16" s="112" t="s">
        <v>64</v>
      </c>
      <c r="E16" s="114" t="s">
        <v>65</v>
      </c>
    </row>
    <row r="17" spans="1:5" s="17" customFormat="1" ht="12.75">
      <c r="A17" s="56" t="s">
        <v>40</v>
      </c>
      <c r="B17" s="39">
        <f>B8</f>
        <v>36.08142997</v>
      </c>
      <c r="C17" s="88">
        <f>D8</f>
        <v>33.44949010999997</v>
      </c>
      <c r="D17" s="129">
        <f>B17-C17</f>
        <v>2.631939860000031</v>
      </c>
      <c r="E17" s="135">
        <f>B17/C17-1</f>
        <v>0.07868400538677256</v>
      </c>
    </row>
    <row r="18" spans="1:5" ht="12.75">
      <c r="A18" s="57" t="s">
        <v>72</v>
      </c>
      <c r="B18" s="39">
        <f>'[1]Energia elettrica'!B16</f>
        <v>224.737</v>
      </c>
      <c r="C18" s="88">
        <f>'[1]Energia elettrica'!C16</f>
        <v>224.31</v>
      </c>
      <c r="D18" s="129">
        <f>B18-C18</f>
        <v>0.4269999999999925</v>
      </c>
      <c r="E18" s="135">
        <f>B18/C18-1</f>
        <v>0.001903615532076186</v>
      </c>
    </row>
    <row r="19" spans="1:5" ht="12.75">
      <c r="A19" s="59" t="s">
        <v>73</v>
      </c>
      <c r="B19" s="101">
        <f>+B17/B18</f>
        <v>0.16054957559280406</v>
      </c>
      <c r="C19" s="117">
        <f>+C17/C18</f>
        <v>0.1491217070571975</v>
      </c>
      <c r="D19" s="136" t="s">
        <v>87</v>
      </c>
      <c r="E19" s="9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3:G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421875" style="0" customWidth="1"/>
    <col min="2" max="7" width="11.28125" style="0" customWidth="1"/>
  </cols>
  <sheetData>
    <row r="3" spans="1:7" ht="12.75">
      <c r="A3" s="146" t="s">
        <v>66</v>
      </c>
      <c r="B3" s="118">
        <v>40999</v>
      </c>
      <c r="C3" s="119" t="s">
        <v>1</v>
      </c>
      <c r="D3" s="118">
        <v>40633</v>
      </c>
      <c r="E3" s="119" t="s">
        <v>1</v>
      </c>
      <c r="F3" s="120" t="s">
        <v>64</v>
      </c>
      <c r="G3" s="121" t="s">
        <v>65</v>
      </c>
    </row>
    <row r="4" spans="1:7" ht="12.75">
      <c r="A4" s="56" t="s">
        <v>41</v>
      </c>
      <c r="B4" s="138">
        <v>172.45622762000002</v>
      </c>
      <c r="C4" s="78">
        <f>B4/$B$4</f>
        <v>1</v>
      </c>
      <c r="D4" s="35">
        <v>180.11753323</v>
      </c>
      <c r="E4" s="78">
        <f>D4/$D$4</f>
        <v>1</v>
      </c>
      <c r="F4" s="19">
        <f>B4-D4</f>
        <v>-7.661305609999971</v>
      </c>
      <c r="G4" s="20">
        <f>B4/D4-1</f>
        <v>-0.04253503516627066</v>
      </c>
    </row>
    <row r="5" spans="1:7" ht="12.75">
      <c r="A5" s="57" t="s">
        <v>39</v>
      </c>
      <c r="B5" s="129">
        <v>-87.55969171728566</v>
      </c>
      <c r="C5" s="79">
        <f>B5/$B$4</f>
        <v>-0.5077212515063226</v>
      </c>
      <c r="D5" s="94">
        <v>-88.2626632096721</v>
      </c>
      <c r="E5" s="79">
        <f>D5/$D$4</f>
        <v>-0.49002815898530894</v>
      </c>
      <c r="F5" s="95">
        <f>B5-D5</f>
        <v>0.702971492386439</v>
      </c>
      <c r="G5" s="23">
        <f>B5/D5-1</f>
        <v>-0.007964539781861069</v>
      </c>
    </row>
    <row r="6" spans="1:7" ht="12.75">
      <c r="A6" s="57" t="s">
        <v>12</v>
      </c>
      <c r="B6" s="129">
        <v>-37.80998294271431</v>
      </c>
      <c r="C6" s="79">
        <f>B6/$B$4</f>
        <v>-0.2192439407060846</v>
      </c>
      <c r="D6" s="94">
        <v>-37.36516429032787</v>
      </c>
      <c r="E6" s="79">
        <f>D6/$D$4</f>
        <v>-0.20744878980001713</v>
      </c>
      <c r="F6" s="95">
        <f>B6-D6</f>
        <v>-0.444818652386445</v>
      </c>
      <c r="G6" s="23">
        <f>B6/D6-1</f>
        <v>0.011904635262144136</v>
      </c>
    </row>
    <row r="7" spans="1:7" ht="12.75">
      <c r="A7" s="57" t="s">
        <v>16</v>
      </c>
      <c r="B7" s="132">
        <v>0.9217682700000002</v>
      </c>
      <c r="C7" s="80">
        <f>B7/$B$4</f>
        <v>0.0053449404682043575</v>
      </c>
      <c r="D7" s="98">
        <v>3.50668814</v>
      </c>
      <c r="E7" s="80">
        <f>D7/$D$4</f>
        <v>0.019468888325947457</v>
      </c>
      <c r="F7" s="97">
        <f>B7-D7</f>
        <v>-2.58491987</v>
      </c>
      <c r="G7" s="23">
        <f>B7/D7-1</f>
        <v>-0.7371399356887207</v>
      </c>
    </row>
    <row r="8" spans="1:7" ht="12.75">
      <c r="A8" s="58" t="s">
        <v>40</v>
      </c>
      <c r="B8" s="142">
        <f>SUM(B4:B7)</f>
        <v>48.00832123000005</v>
      </c>
      <c r="C8" s="81">
        <f>B8/$B$4</f>
        <v>0.2783797482557971</v>
      </c>
      <c r="D8" s="32">
        <f>SUM(D4:D7)</f>
        <v>57.99639387000003</v>
      </c>
      <c r="E8" s="81">
        <f>D8/$D$4</f>
        <v>0.32199193954062144</v>
      </c>
      <c r="F8" s="33">
        <f>B8-D8</f>
        <v>-9.988072639999977</v>
      </c>
      <c r="G8" s="34">
        <f>B8/D8-1</f>
        <v>-0.17221885661354086</v>
      </c>
    </row>
    <row r="9" spans="1:7" ht="12.75">
      <c r="A9" s="7"/>
      <c r="B9" s="7"/>
      <c r="C9" s="85"/>
      <c r="D9" s="7"/>
      <c r="E9" s="85"/>
      <c r="F9" s="7"/>
      <c r="G9" s="7"/>
    </row>
    <row r="10" spans="1:7" ht="12.75">
      <c r="A10" s="147" t="s">
        <v>43</v>
      </c>
      <c r="B10" s="118">
        <f>+B3</f>
        <v>40999</v>
      </c>
      <c r="C10" s="122" t="s">
        <v>1</v>
      </c>
      <c r="D10" s="118">
        <f>+D3</f>
        <v>40633</v>
      </c>
      <c r="E10" s="122" t="s">
        <v>1</v>
      </c>
      <c r="F10" s="120" t="s">
        <v>64</v>
      </c>
      <c r="G10" s="123" t="s">
        <v>65</v>
      </c>
    </row>
    <row r="11" spans="1:7" ht="12.75">
      <c r="A11" s="6" t="s">
        <v>46</v>
      </c>
      <c r="B11" s="39">
        <v>392.40009575</v>
      </c>
      <c r="C11" s="80">
        <f aca="true" t="shared" si="0" ref="C11:C22">B11/$B$15</f>
        <v>0.3563605037912126</v>
      </c>
      <c r="D11" s="39">
        <v>413.62981154</v>
      </c>
      <c r="E11" s="80">
        <f aca="true" t="shared" si="1" ref="E11:E22">+D11/D$15</f>
        <v>0.30547796680385775</v>
      </c>
      <c r="F11" s="94">
        <f>B11-D11</f>
        <v>-21.22971579</v>
      </c>
      <c r="G11" s="23">
        <f>B11/D11-1</f>
        <v>-0.05132540063047897</v>
      </c>
    </row>
    <row r="12" spans="1:7" ht="12.75">
      <c r="A12" s="6" t="s">
        <v>47</v>
      </c>
      <c r="B12" s="39">
        <v>334.31230129</v>
      </c>
      <c r="C12" s="80">
        <f t="shared" si="0"/>
        <v>0.303607724365098</v>
      </c>
      <c r="D12" s="39">
        <v>404.60469699</v>
      </c>
      <c r="E12" s="80">
        <f t="shared" si="1"/>
        <v>0.2988126502188627</v>
      </c>
      <c r="F12" s="94">
        <f aca="true" t="shared" si="2" ref="F12:F22">B12-D12</f>
        <v>-70.29239569999999</v>
      </c>
      <c r="G12" s="23">
        <f aca="true" t="shared" si="3" ref="G12:G22">B12/D12-1</f>
        <v>-0.17373104223191282</v>
      </c>
    </row>
    <row r="13" spans="1:7" ht="12.75">
      <c r="A13" s="36" t="s">
        <v>62</v>
      </c>
      <c r="B13" s="37">
        <f>SUM(B11:B12)</f>
        <v>726.71239704</v>
      </c>
      <c r="C13" s="81">
        <f t="shared" si="0"/>
        <v>0.6599682281563106</v>
      </c>
      <c r="D13" s="37">
        <f>SUM(D11:D12)</f>
        <v>818.23450853</v>
      </c>
      <c r="E13" s="81">
        <f t="shared" si="1"/>
        <v>0.6042906170227205</v>
      </c>
      <c r="F13" s="33">
        <f t="shared" si="2"/>
        <v>-91.52211148999993</v>
      </c>
      <c r="G13" s="34">
        <f t="shared" si="3"/>
        <v>-0.11185315522126305</v>
      </c>
    </row>
    <row r="14" spans="1:7" ht="12.75">
      <c r="A14" s="6" t="s">
        <v>63</v>
      </c>
      <c r="B14" s="39">
        <v>374.42</v>
      </c>
      <c r="C14" s="80">
        <f t="shared" si="0"/>
        <v>0.3400317718436893</v>
      </c>
      <c r="D14" s="39">
        <v>535.80688394</v>
      </c>
      <c r="E14" s="80">
        <f t="shared" si="1"/>
        <v>0.3957093829772795</v>
      </c>
      <c r="F14" s="94">
        <f t="shared" si="2"/>
        <v>-161.38688394000002</v>
      </c>
      <c r="G14" s="23">
        <f t="shared" si="3"/>
        <v>-0.30120345366460843</v>
      </c>
    </row>
    <row r="15" spans="1:7" s="17" customFormat="1" ht="12.75">
      <c r="A15" s="31" t="s">
        <v>48</v>
      </c>
      <c r="B15" s="37">
        <f>SUM(B13:B14)</f>
        <v>1101.1323970400001</v>
      </c>
      <c r="C15" s="81">
        <f t="shared" si="0"/>
        <v>1</v>
      </c>
      <c r="D15" s="37">
        <f>SUM(D13:D14)</f>
        <v>1354.0413924700001</v>
      </c>
      <c r="E15" s="81">
        <f t="shared" si="1"/>
        <v>1</v>
      </c>
      <c r="F15" s="33">
        <f t="shared" si="2"/>
        <v>-252.90899543</v>
      </c>
      <c r="G15" s="34">
        <f t="shared" si="3"/>
        <v>-0.18678084498484293</v>
      </c>
    </row>
    <row r="16" spans="1:7" ht="12.75">
      <c r="A16" s="6" t="s">
        <v>49</v>
      </c>
      <c r="B16" s="39">
        <v>245.708</v>
      </c>
      <c r="C16" s="80">
        <f t="shared" si="0"/>
        <v>0.22314119597288928</v>
      </c>
      <c r="D16" s="39">
        <v>287.55725717</v>
      </c>
      <c r="E16" s="80">
        <f t="shared" si="1"/>
        <v>0.2123696208765428</v>
      </c>
      <c r="F16" s="94">
        <f t="shared" si="2"/>
        <v>-41.849257170000016</v>
      </c>
      <c r="G16" s="23">
        <f t="shared" si="3"/>
        <v>-0.14553364982633454</v>
      </c>
    </row>
    <row r="17" spans="1:7" ht="12.75">
      <c r="A17" s="6" t="s">
        <v>50</v>
      </c>
      <c r="B17" s="39">
        <v>234.519</v>
      </c>
      <c r="C17" s="80">
        <f t="shared" si="0"/>
        <v>0.2129798384194492</v>
      </c>
      <c r="D17" s="39">
        <v>249.39888299999998</v>
      </c>
      <c r="E17" s="80">
        <f t="shared" si="1"/>
        <v>0.18418852214336986</v>
      </c>
      <c r="F17" s="94">
        <f t="shared" si="2"/>
        <v>-14.879882999999978</v>
      </c>
      <c r="G17" s="23">
        <f t="shared" si="3"/>
        <v>-0.05966298974963724</v>
      </c>
    </row>
    <row r="18" spans="1:7" ht="12.75">
      <c r="A18" s="6" t="s">
        <v>51</v>
      </c>
      <c r="B18" s="39">
        <v>72.333</v>
      </c>
      <c r="C18" s="80">
        <f t="shared" si="0"/>
        <v>0.06568964839690608</v>
      </c>
      <c r="D18" s="39">
        <v>73.995927</v>
      </c>
      <c r="E18" s="80">
        <f t="shared" si="1"/>
        <v>0.05464820160705643</v>
      </c>
      <c r="F18" s="94">
        <f t="shared" si="2"/>
        <v>-1.6629269999999963</v>
      </c>
      <c r="G18" s="23">
        <f t="shared" si="3"/>
        <v>-0.022473223424851474</v>
      </c>
    </row>
    <row r="19" spans="1:7" ht="12.75">
      <c r="A19" s="6" t="s">
        <v>52</v>
      </c>
      <c r="B19" s="39">
        <v>109.877</v>
      </c>
      <c r="C19" s="80">
        <f t="shared" si="0"/>
        <v>0.09978545749390803</v>
      </c>
      <c r="D19" s="39">
        <v>111.608</v>
      </c>
      <c r="E19" s="80">
        <f t="shared" si="1"/>
        <v>0.0824258406136375</v>
      </c>
      <c r="F19" s="94">
        <f t="shared" si="2"/>
        <v>-1.7310000000000088</v>
      </c>
      <c r="G19" s="23">
        <f t="shared" si="3"/>
        <v>-0.015509640885958076</v>
      </c>
    </row>
    <row r="20" spans="1:7" ht="12.75">
      <c r="A20" s="6" t="s">
        <v>77</v>
      </c>
      <c r="B20" s="39">
        <v>169.286</v>
      </c>
      <c r="C20" s="80">
        <f t="shared" si="0"/>
        <v>0.15373809766660645</v>
      </c>
      <c r="D20" s="39">
        <v>277.308</v>
      </c>
      <c r="E20" s="80">
        <f t="shared" si="1"/>
        <v>0.20480023841379277</v>
      </c>
      <c r="F20" s="94">
        <f t="shared" si="2"/>
        <v>-108.02199999999999</v>
      </c>
      <c r="G20" s="23">
        <f t="shared" si="3"/>
        <v>-0.38953798664301065</v>
      </c>
    </row>
    <row r="21" spans="1:7" ht="12.75">
      <c r="A21" s="6" t="s">
        <v>53</v>
      </c>
      <c r="B21" s="39">
        <v>269.407</v>
      </c>
      <c r="C21" s="80">
        <f t="shared" si="0"/>
        <v>0.24466358516396772</v>
      </c>
      <c r="D21" s="39">
        <v>354.173</v>
      </c>
      <c r="E21" s="80">
        <f t="shared" si="1"/>
        <v>0.2615673361018371</v>
      </c>
      <c r="F21" s="94">
        <f t="shared" si="2"/>
        <v>-84.76600000000002</v>
      </c>
      <c r="G21" s="23">
        <f t="shared" si="3"/>
        <v>-0.23933501424445125</v>
      </c>
    </row>
    <row r="22" spans="1:7" s="17" customFormat="1" ht="12.75">
      <c r="A22" s="31" t="str">
        <f>+A15</f>
        <v>Total waste treated</v>
      </c>
      <c r="B22" s="37">
        <f>SUM(B16:B21)</f>
        <v>1101.1299999999999</v>
      </c>
      <c r="C22" s="81">
        <f t="shared" si="0"/>
        <v>0.9999978231137266</v>
      </c>
      <c r="D22" s="37">
        <f>SUM(D16:D21)</f>
        <v>1354.04106717</v>
      </c>
      <c r="E22" s="81">
        <f t="shared" si="1"/>
        <v>0.9999997597562363</v>
      </c>
      <c r="F22" s="33">
        <f t="shared" si="2"/>
        <v>-252.91106717000002</v>
      </c>
      <c r="G22" s="34">
        <f t="shared" si="3"/>
        <v>-0.18678241990000666</v>
      </c>
    </row>
    <row r="24" spans="1:5" ht="12.75">
      <c r="A24" s="148" t="s">
        <v>71</v>
      </c>
      <c r="B24" s="118">
        <f>+B10</f>
        <v>40999</v>
      </c>
      <c r="C24" s="118">
        <f>+D10</f>
        <v>40633</v>
      </c>
      <c r="D24" s="120" t="s">
        <v>64</v>
      </c>
      <c r="E24" s="123" t="s">
        <v>65</v>
      </c>
    </row>
    <row r="25" spans="1:5" s="17" customFormat="1" ht="12.75">
      <c r="A25" s="56" t="s">
        <v>40</v>
      </c>
      <c r="B25" s="39">
        <f>B8</f>
        <v>48.00832123000005</v>
      </c>
      <c r="C25" s="39">
        <f>D8</f>
        <v>57.99639387000003</v>
      </c>
      <c r="D25" s="129">
        <f>B25-C25</f>
        <v>-9.988072639999977</v>
      </c>
      <c r="E25" s="135">
        <f>B25/C25-1</f>
        <v>-0.17221885661354086</v>
      </c>
    </row>
    <row r="26" spans="1:5" ht="12.75">
      <c r="A26" s="57" t="s">
        <v>72</v>
      </c>
      <c r="B26" s="39">
        <f>'[1]Acqua'!B18</f>
        <v>224.737</v>
      </c>
      <c r="C26" s="39">
        <f>'[1]Acqua'!C18</f>
        <v>224.31</v>
      </c>
      <c r="D26" s="129">
        <f>B26-C26</f>
        <v>0.4269999999999925</v>
      </c>
      <c r="E26" s="135">
        <f>B26/C26-1</f>
        <v>0.001903615532076186</v>
      </c>
    </row>
    <row r="27" spans="1:5" ht="12.75">
      <c r="A27" s="59" t="s">
        <v>73</v>
      </c>
      <c r="B27" s="101">
        <f>+B25/B26</f>
        <v>0.2136200146393342</v>
      </c>
      <c r="C27" s="101">
        <f>+C25/C26</f>
        <v>0.25855465146449125</v>
      </c>
      <c r="D27" s="136" t="s">
        <v>86</v>
      </c>
      <c r="E27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3:G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11.00390625" style="0" customWidth="1"/>
    <col min="3" max="3" width="12.00390625" style="0" customWidth="1"/>
    <col min="4" max="4" width="12.28125" style="0" customWidth="1"/>
    <col min="5" max="5" width="9.57421875" style="0" customWidth="1"/>
    <col min="6" max="6" width="8.8515625" style="0" bestFit="1" customWidth="1"/>
    <col min="7" max="7" width="10.8515625" style="0" customWidth="1"/>
    <col min="9" max="9" width="6.8515625" style="0" customWidth="1"/>
  </cols>
  <sheetData>
    <row r="3" spans="1:7" ht="12.75">
      <c r="A3" s="75" t="s">
        <v>66</v>
      </c>
      <c r="B3" s="124">
        <v>40999</v>
      </c>
      <c r="C3" s="86" t="s">
        <v>1</v>
      </c>
      <c r="D3" s="124">
        <v>40633</v>
      </c>
      <c r="E3" s="87" t="s">
        <v>1</v>
      </c>
      <c r="F3" s="125" t="s">
        <v>64</v>
      </c>
      <c r="G3" s="126" t="s">
        <v>65</v>
      </c>
    </row>
    <row r="4" spans="1:7" ht="12.75">
      <c r="A4" s="56" t="s">
        <v>41</v>
      </c>
      <c r="B4" s="138">
        <v>25.55708983</v>
      </c>
      <c r="C4" s="78">
        <f>+B4/B$4</f>
        <v>1</v>
      </c>
      <c r="D4" s="35">
        <v>25.56093219</v>
      </c>
      <c r="E4" s="78">
        <f>D4/$D$4</f>
        <v>1</v>
      </c>
      <c r="F4" s="19">
        <f>B4-D4</f>
        <v>-0.0038423600000001557</v>
      </c>
      <c r="G4" s="20">
        <f>B4/D4-1</f>
        <v>-0.00015032159122518873</v>
      </c>
    </row>
    <row r="5" spans="1:7" ht="12.75">
      <c r="A5" s="57" t="s">
        <v>39</v>
      </c>
      <c r="B5" s="129">
        <v>-16.361118789999992</v>
      </c>
      <c r="C5" s="79">
        <f>+B5/B$4</f>
        <v>-0.6401792574518643</v>
      </c>
      <c r="D5" s="94">
        <v>-16.005727320000005</v>
      </c>
      <c r="E5" s="79">
        <f>D5/$D$4</f>
        <v>-0.6261793271476147</v>
      </c>
      <c r="F5" s="95">
        <f>B5-D5</f>
        <v>-0.3553914699999865</v>
      </c>
      <c r="G5" s="23">
        <f>B5/D5-1</f>
        <v>0.02220401877994682</v>
      </c>
    </row>
    <row r="6" spans="1:7" ht="12.75">
      <c r="A6" s="57" t="s">
        <v>12</v>
      </c>
      <c r="B6" s="129">
        <v>-4.5520643</v>
      </c>
      <c r="C6" s="79">
        <f>+B6/B$4</f>
        <v>-0.17811356184445512</v>
      </c>
      <c r="D6" s="94">
        <v>-4.730553199999999</v>
      </c>
      <c r="E6" s="79">
        <f>D6/$D$4</f>
        <v>-0.1850696666630451</v>
      </c>
      <c r="F6" s="95">
        <f>B6-D6</f>
        <v>0.17848889999999962</v>
      </c>
      <c r="G6" s="23">
        <f>B6/D6-1</f>
        <v>-0.03773108396709279</v>
      </c>
    </row>
    <row r="7" spans="1:7" ht="12.75">
      <c r="A7" s="57" t="s">
        <v>16</v>
      </c>
      <c r="B7" s="132">
        <v>0.27272559000000013</v>
      </c>
      <c r="C7" s="80">
        <f>+B7/B$4</f>
        <v>0.010671230246249056</v>
      </c>
      <c r="D7" s="98">
        <v>0.38599925000000007</v>
      </c>
      <c r="E7" s="80">
        <f>D7/$D$4</f>
        <v>0.015101141348475997</v>
      </c>
      <c r="F7" s="97">
        <f>B7-D7</f>
        <v>-0.11327365999999994</v>
      </c>
      <c r="G7" s="23">
        <f>B7/D7-1</f>
        <v>-0.2934556479060514</v>
      </c>
    </row>
    <row r="8" spans="1:7" ht="12.75">
      <c r="A8" s="58" t="s">
        <v>40</v>
      </c>
      <c r="B8" s="142">
        <f>SUM(B4:B7)</f>
        <v>4.916632330000008</v>
      </c>
      <c r="C8" s="81">
        <f>+B8/B$4</f>
        <v>0.19237841094992966</v>
      </c>
      <c r="D8" s="32">
        <f>SUM(D4:D7)</f>
        <v>5.210650919999995</v>
      </c>
      <c r="E8" s="81">
        <f>D8/$D$4</f>
        <v>0.2038521475378162</v>
      </c>
      <c r="F8" s="33">
        <f>B8-D8</f>
        <v>-0.294018589999987</v>
      </c>
      <c r="G8" s="34">
        <f>B8/D8-1</f>
        <v>-0.05642646082305347</v>
      </c>
    </row>
    <row r="9" spans="1:7" ht="12.75">
      <c r="A9" s="7"/>
      <c r="B9" s="7"/>
      <c r="C9" s="7"/>
      <c r="D9" s="7"/>
      <c r="E9" s="7"/>
      <c r="F9" s="7"/>
      <c r="G9" s="7"/>
    </row>
    <row r="10" spans="1:5" ht="12.75">
      <c r="A10" s="75" t="s">
        <v>67</v>
      </c>
      <c r="B10" s="124">
        <f>+B3</f>
        <v>40999</v>
      </c>
      <c r="C10" s="124">
        <f>+D3</f>
        <v>40633</v>
      </c>
      <c r="D10" s="125" t="s">
        <v>64</v>
      </c>
      <c r="E10" s="127" t="s">
        <v>65</v>
      </c>
    </row>
    <row r="11" spans="1:5" ht="12.75">
      <c r="A11" s="18" t="s">
        <v>54</v>
      </c>
      <c r="D11" s="94"/>
      <c r="E11" s="116"/>
    </row>
    <row r="12" spans="1:5" ht="12.75">
      <c r="A12" s="6" t="s">
        <v>61</v>
      </c>
      <c r="B12" s="88">
        <v>296.83</v>
      </c>
      <c r="C12" s="39">
        <v>335.217</v>
      </c>
      <c r="D12" s="94">
        <f>B12-C12</f>
        <v>-38.387</v>
      </c>
      <c r="E12" s="23">
        <f>B12/C12-1</f>
        <v>-0.11451388205252122</v>
      </c>
    </row>
    <row r="13" spans="1:5" ht="12.75">
      <c r="A13" s="8" t="s">
        <v>55</v>
      </c>
      <c r="B13" s="145">
        <v>58</v>
      </c>
      <c r="C13" s="24">
        <v>58</v>
      </c>
      <c r="D13" s="99">
        <f>B13-C13</f>
        <v>0</v>
      </c>
      <c r="E13" s="100">
        <f>B13/C13-1</f>
        <v>0</v>
      </c>
    </row>
    <row r="15" spans="1:5" ht="12.75">
      <c r="A15" s="76" t="s">
        <v>71</v>
      </c>
      <c r="B15" s="124">
        <f>+B3</f>
        <v>40999</v>
      </c>
      <c r="C15" s="124">
        <f>+C10</f>
        <v>40633</v>
      </c>
      <c r="D15" s="125" t="s">
        <v>64</v>
      </c>
      <c r="E15" s="127" t="s">
        <v>65</v>
      </c>
    </row>
    <row r="16" spans="1:5" s="17" customFormat="1" ht="12.75">
      <c r="A16" s="56" t="s">
        <v>40</v>
      </c>
      <c r="B16" s="39">
        <f>B8</f>
        <v>4.916632330000008</v>
      </c>
      <c r="C16" s="39">
        <f>D8</f>
        <v>5.210650919999995</v>
      </c>
      <c r="D16" s="129">
        <f>B16-C16</f>
        <v>-0.294018589999987</v>
      </c>
      <c r="E16" s="135">
        <f>B16/C16-1</f>
        <v>-0.05642646082305347</v>
      </c>
    </row>
    <row r="17" spans="1:5" ht="12.75">
      <c r="A17" s="57" t="s">
        <v>72</v>
      </c>
      <c r="B17" s="39">
        <f>'[1]Ambiente'!B26</f>
        <v>224.737</v>
      </c>
      <c r="C17" s="39">
        <f>'[1]Ambiente'!C26</f>
        <v>224.31</v>
      </c>
      <c r="D17" s="129">
        <f>B17-C17</f>
        <v>0.4269999999999925</v>
      </c>
      <c r="E17" s="135">
        <f>B17/C17-1</f>
        <v>0.001903615532076186</v>
      </c>
    </row>
    <row r="18" spans="1:5" ht="12.75">
      <c r="A18" s="59" t="s">
        <v>73</v>
      </c>
      <c r="B18" s="101">
        <f>+B16/B17</f>
        <v>0.021877271343837497</v>
      </c>
      <c r="C18" s="101">
        <f>+C16/C17</f>
        <v>0.023229686237795883</v>
      </c>
      <c r="D18" s="136" t="s">
        <v>85</v>
      </c>
      <c r="E18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fabiano.mistretta</cp:lastModifiedBy>
  <dcterms:created xsi:type="dcterms:W3CDTF">2008-08-08T14:48:29Z</dcterms:created>
  <dcterms:modified xsi:type="dcterms:W3CDTF">2012-05-10T11:12:13Z</dcterms:modified>
  <cp:category/>
  <cp:version/>
  <cp:contentType/>
  <cp:contentStatus/>
</cp:coreProperties>
</file>