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<sst xmlns="http://schemas.openxmlformats.org/spreadsheetml/2006/main" count="121" uniqueCount="89">
  <si>
    <t xml:space="preserve">€ /000 </t>
  </si>
  <si>
    <t>a</t>
  </si>
  <si>
    <t>b</t>
  </si>
  <si>
    <t>c</t>
  </si>
  <si>
    <t>e</t>
  </si>
  <si>
    <t>f</t>
  </si>
  <si>
    <t>(mln €)</t>
  </si>
  <si>
    <t>Profit and Loss account</t>
  </si>
  <si>
    <t>Sales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</si>
  <si>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</si>
  <si>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</si>
  <si>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</si>
  <si>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</si>
  <si>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</si>
  <si>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</si>
  <si>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</si>
  <si>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Capitalizations</t>
  </si>
  <si>
    <t>EBIT</t>
  </si>
  <si>
    <t>Income/(Loss) from investments</t>
  </si>
  <si>
    <t>Financial income</t>
  </si>
  <si>
    <t>Financial expenses</t>
  </si>
  <si>
    <t>Profit before tax</t>
  </si>
  <si>
    <t>Cash and cash equivalents</t>
  </si>
  <si>
    <t>Other current financial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</si>
  <si>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</si>
  <si>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</si>
  <si>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</si>
  <si>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</si>
  <si>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</si>
  <si>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</si>
  <si>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</si>
  <si>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</si>
  <si>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</si>
  <si>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</si>
  <si>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</si>
  <si>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</si>
  <si>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Revenues</t>
  </si>
  <si>
    <t>Operating costs</t>
  </si>
  <si>
    <t>Capitalisations</t>
  </si>
  <si>
    <t>EBITDA</t>
  </si>
  <si>
    <t>Group Ebitda</t>
  </si>
  <si>
    <t>Incidence %</t>
  </si>
  <si>
    <t>Ch. %</t>
  </si>
  <si>
    <t>Ch.</t>
  </si>
  <si>
    <t>Ch.%</t>
  </si>
  <si>
    <t>Fresh water</t>
  </si>
  <si>
    <t>Sewerage</t>
  </si>
  <si>
    <t>Depuration</t>
  </si>
  <si>
    <t>('000 ton)</t>
  </si>
  <si>
    <t>Production from plants</t>
  </si>
  <si>
    <t>Total waste treated</t>
  </si>
  <si>
    <t>Ianfil</t>
  </si>
  <si>
    <t>WTE</t>
  </si>
  <si>
    <t>Sorting plants</t>
  </si>
  <si>
    <t>Composting plants</t>
  </si>
  <si>
    <t>Other treatments</t>
  </si>
  <si>
    <t>Public Lighting</t>
  </si>
  <si>
    <t>Lighting towers ('000)</t>
  </si>
  <si>
    <t>Municipality served</t>
  </si>
  <si>
    <t>Total financial operations</t>
  </si>
  <si>
    <t>Tax</t>
  </si>
  <si>
    <t>Net profit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</si>
  <si>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</si>
  <si>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r>
      <t xml:space="preserve">Profit &amp; Loss </t>
    </r>
    <r>
      <rPr>
        <i/>
        <sz val="10"/>
        <color indexed="8"/>
        <rFont val="Arial"/>
        <family val="2"/>
      </rPr>
      <t>(mln €)</t>
    </r>
  </si>
  <si>
    <t>Volume distributed</t>
  </si>
  <si>
    <t>Volume sold</t>
  </si>
  <si>
    <t>- of which Trading</t>
  </si>
  <si>
    <t>(m cubic meter)</t>
  </si>
  <si>
    <t xml:space="preserve">Volume sold </t>
  </si>
  <si>
    <t>(Gwh)</t>
  </si>
  <si>
    <t>Volumi distributed</t>
  </si>
  <si>
    <t>Heat volumes delivered (Gwht)</t>
  </si>
  <si>
    <t>Urban waste</t>
  </si>
  <si>
    <t>Special waste</t>
  </si>
  <si>
    <t>Commercialized waste</t>
  </si>
  <si>
    <t>Inertisation plant (Chemical treatm.)</t>
  </si>
  <si>
    <t>Shareholders Hera Spa</t>
  </si>
  <si>
    <t>Minority shareholders</t>
  </si>
  <si>
    <t>d = a+b+c</t>
  </si>
  <si>
    <t>g = e+f</t>
  </si>
  <si>
    <t>h = d+g</t>
  </si>
  <si>
    <t>Inc.%</t>
  </si>
  <si>
    <t>Attributable to:</t>
  </si>
  <si>
    <t>Long term bank debts and bond emission</t>
  </si>
  <si>
    <t>+4.5 p.p.</t>
  </si>
  <si>
    <t>-2.1 p.p.</t>
  </si>
  <si>
    <t>+1.5 p.p.</t>
  </si>
  <si>
    <t>-4.0 p.p.</t>
  </si>
  <si>
    <t>+0.1 p.p.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</si>
</sst>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#,##0.0;\+#,##0.0"/>
    <numFmt numFmtId="198" formatCode="#,##0.00;\(#,##0.00\)"/>
    <numFmt numFmtId="199" formatCode="#,##0.0;\-#,##0.0"/>
    <numFmt numFmtId="200" formatCode="\+#,##0.0;\-#,##0.0"/>
    <numFmt numFmtId="201" formatCode="\+#,##0;\(#,##0\)"/>
    <numFmt numFmtId="202" formatCode="\-#,##0.0;\(#,##0.0\)"/>
    <numFmt numFmtId="203" formatCode="0.0;\(0.0\)"/>
    <numFmt numFmtId="204" formatCode="\(#,##0.0\);\+#,##0.0"/>
    <numFmt numFmtId="205" formatCode="\(0.0%\);\(0.0%\)"/>
    <numFmt numFmtId="206" formatCode="\+#,##0.0%;\(0.0%\)"/>
    <numFmt numFmtId="207" formatCode="\(#,##0.0\);\(#,##0.0\)"/>
    <numFmt numFmtId="208" formatCode="\ #,##0.0;\(\ #,##0.0\)"/>
    <numFmt numFmtId="209" formatCode="\ #,##0.0;\(#,##0.0\)"/>
  </numFmts>
  <fonts count="5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0" fontId="9" fillId="0" borderId="0" xfId="0" applyFont="1" applyAlignment="1">
      <alignment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187" fontId="6" fillId="0" borderId="0" xfId="49" applyNumberFormat="1" applyFont="1" applyBorder="1" applyAlignment="1">
      <alignment wrapText="1"/>
    </xf>
    <xf numFmtId="187" fontId="7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181" fontId="11" fillId="0" borderId="13" xfId="49" applyNumberFormat="1" applyFont="1" applyBorder="1" applyAlignment="1">
      <alignment wrapText="1"/>
    </xf>
    <xf numFmtId="0" fontId="12" fillId="0" borderId="0" xfId="0" applyFont="1" applyAlignment="1">
      <alignment/>
    </xf>
    <xf numFmtId="178" fontId="0" fillId="0" borderId="0" xfId="43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5" xfId="0" applyFont="1" applyBorder="1" applyAlignment="1">
      <alignment horizontal="left" wrapText="1"/>
    </xf>
    <xf numFmtId="180" fontId="11" fillId="0" borderId="14" xfId="49" applyNumberFormat="1" applyFont="1" applyBorder="1" applyAlignment="1">
      <alignment wrapText="1"/>
    </xf>
    <xf numFmtId="187" fontId="0" fillId="0" borderId="0" xfId="0" applyNumberFormat="1" applyAlignment="1">
      <alignment/>
    </xf>
    <xf numFmtId="178" fontId="0" fillId="0" borderId="14" xfId="43" applyNumberFormat="1" applyFont="1" applyBorder="1" applyAlignment="1">
      <alignment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6" fillId="0" borderId="16" xfId="0" applyFont="1" applyBorder="1" applyAlignment="1">
      <alignment horizontal="left" wrapText="1"/>
    </xf>
    <xf numFmtId="181" fontId="6" fillId="0" borderId="17" xfId="49" applyNumberFormat="1" applyFont="1" applyBorder="1" applyAlignment="1">
      <alignment wrapText="1"/>
    </xf>
    <xf numFmtId="200" fontId="7" fillId="0" borderId="0" xfId="0" applyNumberFormat="1" applyFont="1" applyBorder="1" applyAlignment="1">
      <alignment wrapText="1"/>
    </xf>
    <xf numFmtId="201" fontId="7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7" fontId="6" fillId="0" borderId="0" xfId="43" applyNumberFormat="1" applyFont="1" applyBorder="1" applyAlignment="1">
      <alignment wrapText="1"/>
    </xf>
    <xf numFmtId="187" fontId="9" fillId="0" borderId="14" xfId="43" applyNumberFormat="1" applyFont="1" applyBorder="1" applyAlignment="1">
      <alignment wrapText="1"/>
    </xf>
    <xf numFmtId="203" fontId="6" fillId="0" borderId="0" xfId="49" applyNumberFormat="1" applyFont="1" applyBorder="1" applyAlignment="1">
      <alignment wrapText="1"/>
    </xf>
    <xf numFmtId="203" fontId="0" fillId="0" borderId="0" xfId="0" applyNumberFormat="1" applyAlignment="1">
      <alignment/>
    </xf>
    <xf numFmtId="203" fontId="6" fillId="0" borderId="14" xfId="0" applyNumberFormat="1" applyFont="1" applyBorder="1" applyAlignment="1">
      <alignment wrapText="1"/>
    </xf>
    <xf numFmtId="183" fontId="0" fillId="0" borderId="14" xfId="0" applyNumberFormat="1" applyBorder="1" applyAlignment="1">
      <alignment/>
    </xf>
    <xf numFmtId="203" fontId="9" fillId="0" borderId="0" xfId="0" applyNumberFormat="1" applyFont="1" applyAlignment="1">
      <alignment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78" fontId="12" fillId="0" borderId="0" xfId="43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/>
    </xf>
    <xf numFmtId="182" fontId="6" fillId="0" borderId="0" xfId="49" applyNumberFormat="1" applyFont="1" applyBorder="1" applyAlignment="1">
      <alignment wrapText="1"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7" fillId="0" borderId="0" xfId="49" applyNumberFormat="1" applyFont="1" applyFill="1" applyBorder="1" applyAlignment="1">
      <alignment wrapText="1"/>
    </xf>
    <xf numFmtId="178" fontId="0" fillId="0" borderId="0" xfId="43" applyNumberFormat="1" applyFont="1" applyFill="1" applyBorder="1" applyAlignment="1">
      <alignment/>
    </xf>
    <xf numFmtId="182" fontId="7" fillId="0" borderId="0" xfId="49" applyNumberFormat="1" applyFont="1" applyFill="1" applyBorder="1" applyAlignment="1">
      <alignment wrapText="1"/>
    </xf>
    <xf numFmtId="197" fontId="7" fillId="0" borderId="0" xfId="49" applyNumberFormat="1" applyFont="1" applyBorder="1" applyAlignment="1">
      <alignment wrapText="1"/>
    </xf>
    <xf numFmtId="197" fontId="7" fillId="0" borderId="14" xfId="49" applyNumberFormat="1" applyFont="1" applyBorder="1" applyAlignment="1">
      <alignment wrapText="1"/>
    </xf>
    <xf numFmtId="204" fontId="7" fillId="0" borderId="0" xfId="49" applyNumberFormat="1" applyFont="1" applyBorder="1" applyAlignment="1">
      <alignment wrapText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0" fontId="0" fillId="0" borderId="11" xfId="0" applyBorder="1" applyAlignment="1">
      <alignment/>
    </xf>
    <xf numFmtId="172" fontId="3" fillId="33" borderId="17" xfId="46" applyNumberFormat="1" applyFont="1" applyFill="1" applyBorder="1" applyAlignment="1" applyProtection="1" quotePrefix="1">
      <alignment horizontal="center" vertical="center" wrapText="1"/>
      <protection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5" fillId="0" borderId="0" xfId="46" applyNumberFormat="1" applyFont="1" applyFill="1" applyBorder="1" applyProtection="1">
      <alignment/>
      <protection locked="0"/>
    </xf>
    <xf numFmtId="37" fontId="4" fillId="0" borderId="0" xfId="46" applyFont="1" applyFill="1" applyBorder="1" applyAlignment="1" applyProtection="1">
      <alignment vertical="center"/>
      <protection hidden="1"/>
    </xf>
    <xf numFmtId="37" fontId="2" fillId="0" borderId="0" xfId="46" applyFont="1" applyFill="1" applyBorder="1" applyAlignment="1" applyProtection="1">
      <alignment vertical="center"/>
      <protection hidden="1"/>
    </xf>
    <xf numFmtId="37" fontId="4" fillId="0" borderId="0" xfId="46" applyFont="1" applyFill="1" applyBorder="1" applyAlignment="1" applyProtection="1">
      <alignment horizontal="left" vertical="center"/>
      <protection hidden="1"/>
    </xf>
    <xf numFmtId="181" fontId="7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2" fontId="11" fillId="0" borderId="0" xfId="49" applyNumberFormat="1" applyFont="1" applyBorder="1" applyAlignment="1">
      <alignment wrapText="1"/>
    </xf>
    <xf numFmtId="187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78" fontId="0" fillId="0" borderId="11" xfId="43" applyNumberFormat="1" applyFont="1" applyFill="1" applyBorder="1" applyAlignment="1">
      <alignment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83" fontId="0" fillId="0" borderId="11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7" fillId="0" borderId="0" xfId="0" applyNumberFormat="1" applyFont="1" applyFill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176" fontId="1" fillId="0" borderId="18" xfId="46" applyNumberForma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5" fillId="0" borderId="18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181" fontId="11" fillId="0" borderId="0" xfId="49" applyNumberFormat="1" applyFont="1" applyBorder="1" applyAlignment="1">
      <alignment wrapText="1"/>
    </xf>
    <xf numFmtId="183" fontId="0" fillId="0" borderId="0" xfId="0" applyNumberFormat="1" applyFill="1" applyAlignment="1">
      <alignment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08" fontId="5" fillId="0" borderId="10" xfId="43" applyNumberFormat="1" applyFont="1" applyFill="1" applyBorder="1" applyAlignment="1" applyProtection="1">
      <alignment vertical="center"/>
      <protection locked="0"/>
    </xf>
    <xf numFmtId="208" fontId="2" fillId="0" borderId="10" xfId="43" applyNumberFormat="1" applyFont="1" applyFill="1" applyBorder="1" applyAlignment="1" applyProtection="1">
      <alignment horizontal="right" vertical="center"/>
      <protection hidden="1"/>
    </xf>
    <xf numFmtId="172" fontId="3" fillId="2" borderId="10" xfId="46" applyNumberFormat="1" applyFont="1" applyFill="1" applyBorder="1" applyAlignment="1" applyProtection="1" quotePrefix="1">
      <alignment horizontal="center" vertical="center" wrapText="1"/>
      <protection/>
    </xf>
    <xf numFmtId="172" fontId="3" fillId="2" borderId="17" xfId="46" applyNumberFormat="1" applyFont="1" applyFill="1" applyBorder="1" applyAlignment="1" applyProtection="1" quotePrefix="1">
      <alignment horizontal="center" vertical="center" wrapText="1"/>
      <protection/>
    </xf>
    <xf numFmtId="37" fontId="2" fillId="2" borderId="16" xfId="46" applyFont="1" applyFill="1" applyBorder="1" applyAlignment="1" applyProtection="1">
      <alignment horizontal="left" vertical="center"/>
      <protection hidden="1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15" fontId="6" fillId="35" borderId="10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7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 quotePrefix="1">
      <alignment horizontal="right" vertical="center" wrapText="1"/>
    </xf>
    <xf numFmtId="187" fontId="0" fillId="0" borderId="0" xfId="43" applyNumberFormat="1" applyFont="1" applyAlignment="1">
      <alignment/>
    </xf>
    <xf numFmtId="0" fontId="16" fillId="0" borderId="0" xfId="0" applyFont="1" applyAlignment="1">
      <alignment/>
    </xf>
    <xf numFmtId="209" fontId="4" fillId="0" borderId="0" xfId="43" applyNumberFormat="1" applyFont="1" applyFill="1" applyAlignment="1" applyProtection="1">
      <alignment horizontal="right" vertical="center"/>
      <protection hidden="1"/>
    </xf>
    <xf numFmtId="209" fontId="5" fillId="0" borderId="10" xfId="43" applyNumberFormat="1" applyFont="1" applyFill="1" applyBorder="1" applyAlignment="1" applyProtection="1">
      <alignment vertical="center"/>
      <protection locked="0"/>
    </xf>
    <xf numFmtId="209" fontId="1" fillId="0" borderId="0" xfId="43" applyNumberFormat="1" applyFont="1" applyFill="1" applyBorder="1" applyAlignment="1" applyProtection="1">
      <alignment vertical="center"/>
      <protection locked="0"/>
    </xf>
    <xf numFmtId="178" fontId="2" fillId="0" borderId="10" xfId="43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87" fontId="7" fillId="0" borderId="0" xfId="49" applyNumberFormat="1" applyFont="1" applyFill="1" applyBorder="1" applyAlignment="1">
      <alignment wrapText="1"/>
    </xf>
    <xf numFmtId="187" fontId="0" fillId="0" borderId="0" xfId="0" applyNumberFormat="1" applyFill="1" applyAlignment="1">
      <alignment/>
    </xf>
    <xf numFmtId="187" fontId="6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176" fontId="1" fillId="0" borderId="18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1" fillId="0" borderId="14" xfId="46" applyNumberFormat="1" applyFont="1" applyFill="1" applyBorder="1" applyProtection="1">
      <alignment/>
      <protection locked="0"/>
    </xf>
    <xf numFmtId="187" fontId="7" fillId="0" borderId="0" xfId="49" applyNumberFormat="1" applyFont="1" applyBorder="1" applyAlignment="1">
      <alignment wrapText="1"/>
    </xf>
    <xf numFmtId="180" fontId="11" fillId="0" borderId="14" xfId="49" applyNumberFormat="1" applyFont="1" applyFill="1" applyBorder="1" applyAlignment="1" quotePrefix="1">
      <alignment horizontal="right" wrapText="1"/>
    </xf>
    <xf numFmtId="187" fontId="9" fillId="0" borderId="14" xfId="43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1619250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666750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35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5.140625" style="0" customWidth="1"/>
    <col min="3" max="4" width="14.421875" style="0" customWidth="1"/>
  </cols>
  <sheetData>
    <row r="3" ht="25.5" customHeight="1"/>
    <row r="4" spans="1:3" ht="12.75">
      <c r="A4" s="75" t="s">
        <v>7</v>
      </c>
      <c r="B4" s="1"/>
      <c r="C4" s="81"/>
    </row>
    <row r="5" spans="1:3" ht="21" customHeight="1">
      <c r="A5" s="117" t="s">
        <v>0</v>
      </c>
      <c r="B5" s="118">
        <v>41182</v>
      </c>
      <c r="C5" s="118">
        <v>40816</v>
      </c>
    </row>
    <row r="6" spans="1:3" ht="15.75" customHeight="1">
      <c r="A6" s="76" t="s">
        <v>8</v>
      </c>
      <c r="B6" s="174">
        <v>3321981</v>
      </c>
      <c r="C6" s="109">
        <v>2901863</v>
      </c>
    </row>
    <row r="7" spans="1:3" ht="12.75">
      <c r="A7" s="76" t="s">
        <v>9</v>
      </c>
      <c r="B7" s="110">
        <v>135667</v>
      </c>
      <c r="C7" s="82">
        <v>137798</v>
      </c>
    </row>
    <row r="8" spans="1:3" ht="12.75">
      <c r="A8" s="76" t="s">
        <v>10</v>
      </c>
      <c r="B8" s="110">
        <v>-2027277</v>
      </c>
      <c r="C8" s="82">
        <v>-1666928</v>
      </c>
    </row>
    <row r="9" spans="1:3" ht="12.75">
      <c r="A9" s="77" t="s">
        <v>11</v>
      </c>
      <c r="B9" s="110"/>
      <c r="C9" s="82"/>
    </row>
    <row r="10" spans="1:3" ht="12.75">
      <c r="A10" s="76" t="s">
        <v>12</v>
      </c>
      <c r="B10" s="110">
        <v>-664149</v>
      </c>
      <c r="C10" s="82">
        <v>-639289</v>
      </c>
    </row>
    <row r="11" spans="1:3" ht="12.75">
      <c r="A11" s="76" t="s">
        <v>13</v>
      </c>
      <c r="B11" s="110">
        <v>-284297</v>
      </c>
      <c r="C11" s="82">
        <v>-276457</v>
      </c>
    </row>
    <row r="12" spans="1:3" ht="12.75">
      <c r="A12" s="76" t="s">
        <v>14</v>
      </c>
      <c r="B12" s="110">
        <v>-230977</v>
      </c>
      <c r="C12" s="82">
        <v>-226152</v>
      </c>
    </row>
    <row r="13" spans="1:3" ht="12.75">
      <c r="A13" s="76" t="s">
        <v>15</v>
      </c>
      <c r="B13" s="110">
        <v>-29038</v>
      </c>
      <c r="C13" s="82">
        <v>-26757</v>
      </c>
    </row>
    <row r="14" spans="1:3" ht="12.75">
      <c r="A14" s="76" t="s">
        <v>16</v>
      </c>
      <c r="B14" s="110">
        <v>20685</v>
      </c>
      <c r="C14" s="82">
        <v>36469</v>
      </c>
    </row>
    <row r="15" spans="1:3" ht="12.75">
      <c r="A15" s="76"/>
      <c r="B15" s="83"/>
      <c r="C15" s="83"/>
    </row>
    <row r="16" spans="1:3" ht="12.75">
      <c r="A16" s="78" t="s">
        <v>17</v>
      </c>
      <c r="B16" s="84">
        <f>SUM(B6:B14)</f>
        <v>242595</v>
      </c>
      <c r="C16" s="84">
        <f>SUM(C6:C14)</f>
        <v>240547</v>
      </c>
    </row>
    <row r="17" spans="1:3" ht="12.75">
      <c r="A17" s="76"/>
      <c r="B17" s="83"/>
      <c r="C17" s="83"/>
    </row>
    <row r="18" spans="1:3" ht="12.75">
      <c r="A18" s="76" t="s">
        <v>18</v>
      </c>
      <c r="B18" s="175">
        <v>3378</v>
      </c>
      <c r="C18" s="85">
        <v>4676</v>
      </c>
    </row>
    <row r="19" spans="1:3" ht="12.75">
      <c r="A19" s="76" t="s">
        <v>19</v>
      </c>
      <c r="B19" s="175">
        <v>66895</v>
      </c>
      <c r="C19" s="85">
        <v>71819</v>
      </c>
    </row>
    <row r="20" spans="1:3" ht="12.75">
      <c r="A20" s="76" t="s">
        <v>20</v>
      </c>
      <c r="B20" s="175">
        <v>-165796</v>
      </c>
      <c r="C20" s="85">
        <v>-160807</v>
      </c>
    </row>
    <row r="21" spans="1:3" ht="12.75">
      <c r="A21" s="76"/>
      <c r="B21" s="175"/>
      <c r="C21" s="85"/>
    </row>
    <row r="22" spans="1:3" ht="12.75">
      <c r="A22" s="78" t="s">
        <v>59</v>
      </c>
      <c r="B22" s="84">
        <f>SUM(B18:B20)</f>
        <v>-95523</v>
      </c>
      <c r="C22" s="84">
        <f>SUM(C18:C20)</f>
        <v>-84312</v>
      </c>
    </row>
    <row r="23" spans="1:3" ht="12.75">
      <c r="A23" s="79"/>
      <c r="B23" s="86"/>
      <c r="C23" s="86"/>
    </row>
    <row r="24" spans="1:3" ht="12.75">
      <c r="A24" s="76" t="s">
        <v>15</v>
      </c>
      <c r="B24" s="110">
        <v>0</v>
      </c>
      <c r="C24" s="110">
        <v>0</v>
      </c>
    </row>
    <row r="25" spans="1:3" ht="12.75">
      <c r="A25" s="80"/>
      <c r="B25" s="83"/>
      <c r="C25" s="83"/>
    </row>
    <row r="26" spans="1:3" ht="12.75">
      <c r="A26" s="78" t="s">
        <v>21</v>
      </c>
      <c r="B26" s="84">
        <f>B16+B22+B24</f>
        <v>147072</v>
      </c>
      <c r="C26" s="84">
        <f>C16+C22+C24</f>
        <v>156235</v>
      </c>
    </row>
    <row r="27" spans="1:3" ht="12.75">
      <c r="A27" s="80"/>
      <c r="B27" s="86"/>
      <c r="C27" s="86"/>
    </row>
    <row r="28" spans="1:3" ht="12.75">
      <c r="A28" s="73" t="s">
        <v>60</v>
      </c>
      <c r="B28" s="110">
        <v>-67430</v>
      </c>
      <c r="C28" s="110">
        <v>-72189</v>
      </c>
    </row>
    <row r="29" spans="1:3" ht="12.75">
      <c r="A29" s="79"/>
      <c r="B29" s="86"/>
      <c r="C29" s="86"/>
    </row>
    <row r="30" spans="1:3" ht="12.75">
      <c r="A30" s="78" t="s">
        <v>61</v>
      </c>
      <c r="B30" s="84">
        <f>SUM(B26+B28)</f>
        <v>79642</v>
      </c>
      <c r="C30" s="84">
        <f>SUM(C26+C28)</f>
        <v>84046</v>
      </c>
    </row>
    <row r="31" spans="1:3" ht="7.5" customHeight="1">
      <c r="A31" s="80"/>
      <c r="B31" s="111"/>
      <c r="C31" s="111"/>
    </row>
    <row r="32" spans="1:3" ht="12.75">
      <c r="A32" s="164" t="s">
        <v>82</v>
      </c>
      <c r="B32" s="83"/>
      <c r="C32" s="83"/>
    </row>
    <row r="33" spans="1:3" ht="12.75">
      <c r="A33" s="73" t="s">
        <v>76</v>
      </c>
      <c r="B33" s="110">
        <v>70169</v>
      </c>
      <c r="C33" s="82">
        <v>67653</v>
      </c>
    </row>
    <row r="34" spans="1:3" ht="12.75">
      <c r="A34" s="74" t="s">
        <v>77</v>
      </c>
      <c r="B34" s="176">
        <v>9473</v>
      </c>
      <c r="C34" s="112">
        <v>16393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21" customWidth="1"/>
    <col min="2" max="2" width="49.57421875" style="0" bestFit="1" customWidth="1"/>
    <col min="3" max="3" width="16.7109375" style="0" customWidth="1"/>
    <col min="4" max="4" width="15.28125" style="0" customWidth="1"/>
  </cols>
  <sheetData>
    <row r="5" spans="1:4" ht="12.75">
      <c r="A5" s="122"/>
      <c r="B5" s="129" t="s">
        <v>62</v>
      </c>
      <c r="C5" s="127">
        <v>41182</v>
      </c>
      <c r="D5" s="128">
        <v>40908</v>
      </c>
    </row>
    <row r="6" spans="1:4" ht="12.75">
      <c r="A6" s="119" t="s">
        <v>1</v>
      </c>
      <c r="B6" s="5" t="s">
        <v>22</v>
      </c>
      <c r="C6" s="168">
        <v>490.1</v>
      </c>
      <c r="D6" s="168">
        <v>415.2</v>
      </c>
    </row>
    <row r="7" spans="1:4" ht="12.75">
      <c r="A7" s="119"/>
      <c r="B7" s="87"/>
      <c r="C7" s="123"/>
      <c r="D7" s="123"/>
    </row>
    <row r="8" spans="1:4" s="4" customFormat="1" ht="12.75">
      <c r="A8" s="120" t="s">
        <v>2</v>
      </c>
      <c r="B8" s="6" t="s">
        <v>23</v>
      </c>
      <c r="C8" s="124">
        <v>45.1</v>
      </c>
      <c r="D8" s="124">
        <v>42.9</v>
      </c>
    </row>
    <row r="9" spans="1:4" ht="12.75">
      <c r="A9" s="119"/>
      <c r="B9" s="87"/>
      <c r="C9" s="123"/>
      <c r="D9" s="123"/>
    </row>
    <row r="10" spans="1:4" ht="12.75">
      <c r="A10" s="119"/>
      <c r="B10" s="87" t="s">
        <v>24</v>
      </c>
      <c r="C10" s="165">
        <v>-61.2</v>
      </c>
      <c r="D10" s="165">
        <v>-78.8</v>
      </c>
    </row>
    <row r="11" spans="1:4" ht="12.75">
      <c r="A11" s="119"/>
      <c r="B11" s="87" t="s">
        <v>25</v>
      </c>
      <c r="C11" s="165">
        <v>-37.6</v>
      </c>
      <c r="D11" s="165">
        <v>-39.1</v>
      </c>
    </row>
    <row r="12" spans="1:4" ht="12.75">
      <c r="A12" s="119"/>
      <c r="B12" s="87" t="s">
        <v>26</v>
      </c>
      <c r="C12" s="165">
        <v>-0.5</v>
      </c>
      <c r="D12" s="165">
        <v>-0.5</v>
      </c>
    </row>
    <row r="13" spans="1:4" ht="12.75">
      <c r="A13" s="119"/>
      <c r="B13" s="87" t="s">
        <v>27</v>
      </c>
      <c r="C13" s="165">
        <v>-3.2</v>
      </c>
      <c r="D13" s="165">
        <v>-3.7</v>
      </c>
    </row>
    <row r="14" spans="1:4" ht="12.75">
      <c r="A14" s="119"/>
      <c r="B14" s="87"/>
      <c r="C14" s="169"/>
      <c r="D14" s="169"/>
    </row>
    <row r="15" spans="1:4" ht="12.75">
      <c r="A15" s="119" t="s">
        <v>3</v>
      </c>
      <c r="B15" s="5" t="s">
        <v>28</v>
      </c>
      <c r="C15" s="166">
        <f>SUM(C10:C13)</f>
        <v>-102.50000000000001</v>
      </c>
      <c r="D15" s="166">
        <f>SUM(D10:D13)</f>
        <v>-122.10000000000001</v>
      </c>
    </row>
    <row r="16" spans="1:4" ht="12.75">
      <c r="A16" s="119"/>
      <c r="B16" s="87"/>
      <c r="C16" s="169"/>
      <c r="D16" s="169"/>
    </row>
    <row r="17" spans="1:4" ht="12.75">
      <c r="A17" s="120" t="s">
        <v>78</v>
      </c>
      <c r="B17" s="5" t="s">
        <v>29</v>
      </c>
      <c r="C17" s="126">
        <f>+C15+C8+C6</f>
        <v>432.7</v>
      </c>
      <c r="D17" s="126">
        <f>+D15+D8+D6</f>
        <v>336</v>
      </c>
    </row>
    <row r="18" spans="1:4" ht="12.75">
      <c r="A18" s="119"/>
      <c r="B18" s="88"/>
      <c r="C18" s="169"/>
      <c r="D18" s="169"/>
    </row>
    <row r="19" spans="1:4" ht="12.75">
      <c r="A19" s="119" t="s">
        <v>4</v>
      </c>
      <c r="B19" s="5" t="s">
        <v>30</v>
      </c>
      <c r="C19" s="124">
        <v>14.3</v>
      </c>
      <c r="D19" s="124">
        <v>11</v>
      </c>
    </row>
    <row r="20" spans="1:4" ht="12.75">
      <c r="A20" s="119"/>
      <c r="B20" s="87"/>
      <c r="C20" s="169"/>
      <c r="D20" s="169"/>
    </row>
    <row r="21" spans="1:4" ht="12.75">
      <c r="A21" s="119"/>
      <c r="B21" s="87" t="s">
        <v>83</v>
      </c>
      <c r="C21" s="167">
        <v>-2558.5</v>
      </c>
      <c r="D21" s="167">
        <v>-2328.8</v>
      </c>
    </row>
    <row r="22" spans="1:4" ht="12.75">
      <c r="A22" s="119"/>
      <c r="B22" s="87" t="s">
        <v>31</v>
      </c>
      <c r="C22" s="167">
        <v>0</v>
      </c>
      <c r="D22" s="167">
        <v>0</v>
      </c>
    </row>
    <row r="23" spans="1:4" ht="12.75">
      <c r="A23" s="119"/>
      <c r="B23" s="89" t="s">
        <v>32</v>
      </c>
      <c r="C23" s="167">
        <v>-3.4</v>
      </c>
      <c r="D23" s="167">
        <v>-5.3</v>
      </c>
    </row>
    <row r="24" spans="1:4" ht="12.75">
      <c r="A24" s="119"/>
      <c r="B24" s="51"/>
      <c r="C24" s="169"/>
      <c r="D24" s="169"/>
    </row>
    <row r="25" spans="1:4" ht="12.75">
      <c r="A25" s="119" t="s">
        <v>5</v>
      </c>
      <c r="B25" s="5" t="s">
        <v>33</v>
      </c>
      <c r="C25" s="166">
        <f>SUM(C21:C24)</f>
        <v>-2561.9</v>
      </c>
      <c r="D25" s="166">
        <f>SUM(D21:D23)</f>
        <v>-2334.1000000000004</v>
      </c>
    </row>
    <row r="26" spans="1:4" ht="12.75">
      <c r="A26" s="119"/>
      <c r="B26" s="89"/>
      <c r="C26" s="125"/>
      <c r="D26" s="125"/>
    </row>
    <row r="27" spans="1:4" ht="12.75">
      <c r="A27" s="120" t="s">
        <v>79</v>
      </c>
      <c r="B27" s="5" t="s">
        <v>34</v>
      </c>
      <c r="C27" s="166">
        <f>C19+C25</f>
        <v>-2547.6</v>
      </c>
      <c r="D27" s="166">
        <f>D19+D25</f>
        <v>-2323.1000000000004</v>
      </c>
    </row>
    <row r="28" spans="1:4" ht="12.75">
      <c r="A28" s="119"/>
      <c r="B28" s="89"/>
      <c r="C28" s="125"/>
      <c r="D28" s="125"/>
    </row>
    <row r="29" spans="1:4" ht="12.75">
      <c r="A29" s="120" t="s">
        <v>80</v>
      </c>
      <c r="B29" s="5" t="s">
        <v>35</v>
      </c>
      <c r="C29" s="166">
        <f>+C27+C17</f>
        <v>-2114.9</v>
      </c>
      <c r="D29" s="166">
        <f>D17+D27</f>
        <v>-1987.1000000000004</v>
      </c>
    </row>
    <row r="30" spans="2:4" ht="12.75">
      <c r="B30" s="7"/>
      <c r="C30" s="8"/>
      <c r="D30" s="8"/>
    </row>
    <row r="31" spans="2:4" ht="12.75">
      <c r="B31" s="7"/>
      <c r="C31" s="8"/>
      <c r="D31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8.421875" style="0" bestFit="1" customWidth="1"/>
    <col min="6" max="6" width="10.8515625" style="0" customWidth="1"/>
    <col min="7" max="7" width="12.8515625" style="0" customWidth="1"/>
  </cols>
  <sheetData>
    <row r="2" spans="1:7" ht="12.75">
      <c r="A2" s="130" t="s">
        <v>63</v>
      </c>
      <c r="B2" s="131">
        <v>41182</v>
      </c>
      <c r="C2" s="145" t="s">
        <v>81</v>
      </c>
      <c r="D2" s="131">
        <v>40816</v>
      </c>
      <c r="E2" s="145" t="s">
        <v>81</v>
      </c>
      <c r="F2" s="150" t="s">
        <v>43</v>
      </c>
      <c r="G2" s="151" t="s">
        <v>42</v>
      </c>
    </row>
    <row r="3" spans="1:7" s="15" customFormat="1" ht="12.75">
      <c r="A3" s="18" t="s">
        <v>36</v>
      </c>
      <c r="B3" s="29">
        <v>1256.3867626600002</v>
      </c>
      <c r="C3" s="93">
        <f>+B3/B$3</f>
        <v>1</v>
      </c>
      <c r="D3" s="29">
        <v>977.2386126399999</v>
      </c>
      <c r="E3" s="93">
        <f>+D3/D$3</f>
        <v>1</v>
      </c>
      <c r="F3" s="64">
        <f>B3-D3</f>
        <v>279.14815002000023</v>
      </c>
      <c r="G3" s="17">
        <f>B3/D3-1</f>
        <v>0.285649938929331</v>
      </c>
    </row>
    <row r="4" spans="1:7" ht="12.75">
      <c r="A4" s="19" t="s">
        <v>37</v>
      </c>
      <c r="B4" s="177">
        <v>-1045.1665810442864</v>
      </c>
      <c r="C4" s="94">
        <f>+B4/B$3</f>
        <v>-0.8318828342567681</v>
      </c>
      <c r="D4" s="30">
        <v>-798.7517485131259</v>
      </c>
      <c r="E4" s="94">
        <f>+D4/D$3</f>
        <v>-0.8173559028283853</v>
      </c>
      <c r="F4" s="72">
        <f>B4-D4</f>
        <v>-246.41483253116053</v>
      </c>
      <c r="G4" s="26">
        <f>B4/D4-1</f>
        <v>0.3084998974836186</v>
      </c>
    </row>
    <row r="5" spans="1:7" ht="12.75">
      <c r="A5" s="19" t="s">
        <v>13</v>
      </c>
      <c r="B5" s="177">
        <v>-55.462147808213395</v>
      </c>
      <c r="C5" s="94">
        <f>+B5/B$3</f>
        <v>-0.0441441675895963</v>
      </c>
      <c r="D5" s="30">
        <v>-50.143570296874074</v>
      </c>
      <c r="E5" s="94">
        <f>+D5/D$3</f>
        <v>-0.05131149101999945</v>
      </c>
      <c r="F5" s="72">
        <f>B5-D5</f>
        <v>-5.3185775113393206</v>
      </c>
      <c r="G5" s="26">
        <f>B5/D5-1</f>
        <v>0.10606698884524546</v>
      </c>
    </row>
    <row r="6" spans="1:7" ht="12.75">
      <c r="A6" s="19" t="s">
        <v>38</v>
      </c>
      <c r="B6" s="177">
        <v>5.428656209999999</v>
      </c>
      <c r="C6" s="94">
        <f>+B6/B$3</f>
        <v>0.004320847983551293</v>
      </c>
      <c r="D6" s="30">
        <v>9.3570523</v>
      </c>
      <c r="E6" s="94">
        <f>+D6/D$3</f>
        <v>0.009574992411241325</v>
      </c>
      <c r="F6" s="65">
        <f>B6-D6</f>
        <v>-3.9283960900000006</v>
      </c>
      <c r="G6" s="26">
        <f>B6/D6-1</f>
        <v>-0.41983265285371985</v>
      </c>
    </row>
    <row r="7" spans="1:7" s="15" customFormat="1" ht="12.75">
      <c r="A7" s="20" t="s">
        <v>39</v>
      </c>
      <c r="B7" s="31">
        <f>SUM(B3:B6)</f>
        <v>161.18669001750033</v>
      </c>
      <c r="C7" s="95">
        <f>+B7/B$3</f>
        <v>0.12829384613718683</v>
      </c>
      <c r="D7" s="31">
        <f>SUM(D3:D6)</f>
        <v>137.70034612999993</v>
      </c>
      <c r="E7" s="95">
        <f>+D7/D$3</f>
        <v>0.1409075985628565</v>
      </c>
      <c r="F7" s="13">
        <f>B7-D7</f>
        <v>23.486343887500396</v>
      </c>
      <c r="G7" s="14">
        <f>B7/D7-1</f>
        <v>0.1705612552732978</v>
      </c>
    </row>
    <row r="8" ht="12.75">
      <c r="A8" s="21"/>
    </row>
    <row r="9" spans="1:7" ht="12.75">
      <c r="A9" s="132" t="s">
        <v>67</v>
      </c>
      <c r="B9" s="131">
        <f>B2</f>
        <v>41182</v>
      </c>
      <c r="C9" s="131">
        <f>D2</f>
        <v>40816</v>
      </c>
      <c r="D9" s="150" t="str">
        <f>F2</f>
        <v>Ch.</v>
      </c>
      <c r="E9" s="151" t="str">
        <f>G2</f>
        <v>Ch. %</v>
      </c>
      <c r="F9" s="92"/>
      <c r="G9" s="92"/>
    </row>
    <row r="10" spans="1:7" ht="12.75">
      <c r="A10" s="19" t="s">
        <v>64</v>
      </c>
      <c r="B10" s="35">
        <v>1569.6139876458542</v>
      </c>
      <c r="C10" s="35">
        <v>1522.89644251946</v>
      </c>
      <c r="D10" s="65">
        <f>B10-C10</f>
        <v>46.71754512639427</v>
      </c>
      <c r="E10" s="90">
        <f>B10/C10-1</f>
        <v>0.03067677080465514</v>
      </c>
      <c r="F10" s="67"/>
      <c r="G10" s="67"/>
    </row>
    <row r="11" spans="1:7" ht="12.75">
      <c r="A11" s="19" t="s">
        <v>65</v>
      </c>
      <c r="B11" s="35">
        <v>2551.770043</v>
      </c>
      <c r="C11" s="35">
        <v>2246.115548</v>
      </c>
      <c r="D11" s="70">
        <f>B11-C11</f>
        <v>305.65449499999977</v>
      </c>
      <c r="E11" s="90">
        <f>B11/C11-1</f>
        <v>0.1360813762551809</v>
      </c>
      <c r="F11" s="67"/>
      <c r="G11" s="67"/>
    </row>
    <row r="12" spans="1:7" s="34" customFormat="1" ht="12.75">
      <c r="A12" s="162" t="s">
        <v>66</v>
      </c>
      <c r="B12" s="61">
        <v>1141.792</v>
      </c>
      <c r="C12" s="61">
        <v>900.5</v>
      </c>
      <c r="D12" s="96">
        <f>B12-C12</f>
        <v>241.29199999999992</v>
      </c>
      <c r="E12" s="113">
        <f>B12/C12-1</f>
        <v>0.26795335924486396</v>
      </c>
      <c r="F12" s="97"/>
      <c r="G12" s="97"/>
    </row>
    <row r="13" spans="1:7" ht="12.75">
      <c r="A13" s="62" t="s">
        <v>71</v>
      </c>
      <c r="B13" s="66">
        <v>357.31301162424126</v>
      </c>
      <c r="C13" s="66">
        <v>331.073187517065</v>
      </c>
      <c r="D13" s="71">
        <f>B13-C13</f>
        <v>26.239824107176275</v>
      </c>
      <c r="E13" s="91">
        <f>B13/C13-1</f>
        <v>0.07925686856119629</v>
      </c>
      <c r="F13" s="67"/>
      <c r="G13" s="67"/>
    </row>
    <row r="14" ht="16.5" customHeight="1"/>
    <row r="15" spans="1:5" ht="12.75">
      <c r="A15" s="132" t="s">
        <v>6</v>
      </c>
      <c r="B15" s="131">
        <f>B9</f>
        <v>41182</v>
      </c>
      <c r="C15" s="131">
        <f>C9</f>
        <v>40816</v>
      </c>
      <c r="D15" s="150" t="str">
        <f>D9</f>
        <v>Ch.</v>
      </c>
      <c r="E15" s="151" t="str">
        <f>E9</f>
        <v>Ch. %</v>
      </c>
    </row>
    <row r="16" spans="1:5" ht="12.75">
      <c r="A16" s="18" t="s">
        <v>39</v>
      </c>
      <c r="B16" s="32">
        <f>B7</f>
        <v>161.18669001750033</v>
      </c>
      <c r="C16" s="32">
        <f>D7</f>
        <v>137.70034612999993</v>
      </c>
      <c r="D16" s="16">
        <f>B16-C16</f>
        <v>23.486343887500396</v>
      </c>
      <c r="E16" s="17">
        <f>B16/C16-1</f>
        <v>0.1705612552732978</v>
      </c>
    </row>
    <row r="17" spans="1:5" s="34" customFormat="1" ht="12.75">
      <c r="A17" s="19" t="s">
        <v>40</v>
      </c>
      <c r="B17" s="114">
        <v>473.572</v>
      </c>
      <c r="C17" s="45">
        <v>466.69936903999974</v>
      </c>
      <c r="D17" s="11">
        <f>B17-C17</f>
        <v>6.872630960000265</v>
      </c>
      <c r="E17" s="9">
        <f>B17/C17-1</f>
        <v>0.014726034393698129</v>
      </c>
    </row>
    <row r="18" spans="1:5" ht="12.75">
      <c r="A18" s="37" t="s">
        <v>41</v>
      </c>
      <c r="B18" s="38">
        <f>+B16/B17</f>
        <v>0.3403636406238129</v>
      </c>
      <c r="C18" s="38">
        <f>C16/C17</f>
        <v>0.29505149409833026</v>
      </c>
      <c r="D18" s="178" t="s">
        <v>84</v>
      </c>
      <c r="E18" s="33"/>
    </row>
    <row r="19" ht="12.75">
      <c r="A19" s="21"/>
    </row>
    <row r="20" ht="12.75">
      <c r="A2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0.140625" style="0" bestFit="1" customWidth="1"/>
    <col min="5" max="5" width="11.57421875" style="0" bestFit="1" customWidth="1"/>
    <col min="6" max="6" width="10.8515625" style="0" customWidth="1"/>
    <col min="7" max="7" width="11.57421875" style="0" customWidth="1"/>
  </cols>
  <sheetData>
    <row r="1" ht="12.75">
      <c r="A1" s="21"/>
    </row>
    <row r="2" spans="1:7" ht="12.75">
      <c r="A2" s="133" t="s">
        <v>63</v>
      </c>
      <c r="B2" s="134">
        <f>+GAS!B2</f>
        <v>41182</v>
      </c>
      <c r="C2" s="146" t="s">
        <v>81</v>
      </c>
      <c r="D2" s="134">
        <f>+GAS!D2</f>
        <v>40816</v>
      </c>
      <c r="E2" s="146" t="s">
        <v>81</v>
      </c>
      <c r="F2" s="152" t="s">
        <v>43</v>
      </c>
      <c r="G2" s="153" t="s">
        <v>44</v>
      </c>
    </row>
    <row r="3" spans="1:7" ht="12.75">
      <c r="A3" s="18" t="str">
        <f>GAS!A3</f>
        <v>Revenues</v>
      </c>
      <c r="B3" s="52">
        <v>1282.9400527499997</v>
      </c>
      <c r="C3" s="100">
        <f>+B3/B$3</f>
        <v>1</v>
      </c>
      <c r="D3" s="52">
        <v>1136.3341241100002</v>
      </c>
      <c r="E3" s="100">
        <f>+D3/D$3</f>
        <v>1</v>
      </c>
      <c r="F3" s="64">
        <f>B3-D3</f>
        <v>146.60592863999955</v>
      </c>
      <c r="G3" s="17">
        <f>B3/D3-1</f>
        <v>0.12901656786451277</v>
      </c>
    </row>
    <row r="4" spans="1:7" ht="12.75">
      <c r="A4" s="28" t="str">
        <f>GAS!A4</f>
        <v>Operating costs</v>
      </c>
      <c r="B4" s="163">
        <v>-1223.5941330800003</v>
      </c>
      <c r="C4" s="101">
        <f>+B4/B$3</f>
        <v>-0.9537422504326757</v>
      </c>
      <c r="D4" s="163">
        <v>-1069.2527802000006</v>
      </c>
      <c r="E4" s="101">
        <f>+D4/D$3</f>
        <v>-0.9409668842229489</v>
      </c>
      <c r="F4" s="72">
        <f>B4-D4</f>
        <v>-154.3413528799997</v>
      </c>
      <c r="G4" s="26">
        <f>B4/D4-1</f>
        <v>0.1443450564151263</v>
      </c>
    </row>
    <row r="5" spans="1:7" ht="12.75">
      <c r="A5" s="28" t="str">
        <f>GAS!A5</f>
        <v>Personnel costs</v>
      </c>
      <c r="B5" s="163">
        <v>-18.589484650000003</v>
      </c>
      <c r="C5" s="101">
        <f>+B5/B$3</f>
        <v>-0.01448975313394666</v>
      </c>
      <c r="D5" s="163">
        <v>-20.396427900000003</v>
      </c>
      <c r="E5" s="101">
        <f>+D5/D$3</f>
        <v>-0.017949322709968688</v>
      </c>
      <c r="F5" s="72">
        <f>B5-D5</f>
        <v>1.8069432499999998</v>
      </c>
      <c r="G5" s="26">
        <f>B5/D5-1</f>
        <v>-0.0885911620828469</v>
      </c>
    </row>
    <row r="6" spans="1:7" ht="12.75">
      <c r="A6" s="28" t="str">
        <f>GAS!A6</f>
        <v>Capitalisations</v>
      </c>
      <c r="B6" s="163">
        <v>5.83894494</v>
      </c>
      <c r="C6" s="94">
        <f>+B6/B$3</f>
        <v>0.00455122195887808</v>
      </c>
      <c r="D6" s="163">
        <v>8.84603222</v>
      </c>
      <c r="E6" s="94">
        <f>+D6/D$3</f>
        <v>0.007784710528629412</v>
      </c>
      <c r="F6" s="65">
        <f>B6-D6</f>
        <v>-3.0070872799999995</v>
      </c>
      <c r="G6" s="26">
        <f>B6/D6-1</f>
        <v>-0.33993627936390214</v>
      </c>
    </row>
    <row r="7" spans="1:7" ht="12.75">
      <c r="A7" s="20" t="str">
        <f>GAS!A7</f>
        <v>EBITDA</v>
      </c>
      <c r="B7" s="179">
        <f>SUM(B3:B6)</f>
        <v>46.59537995999937</v>
      </c>
      <c r="C7" s="95">
        <f>B7/B$3</f>
        <v>0.03631921839225576</v>
      </c>
      <c r="D7" s="53">
        <f>SUM(D3:D6)</f>
        <v>55.530948229999524</v>
      </c>
      <c r="E7" s="95">
        <f>D7/D$3</f>
        <v>0.048868503595711765</v>
      </c>
      <c r="F7" s="13">
        <f>B7-D7</f>
        <v>-8.935568270000154</v>
      </c>
      <c r="G7" s="14">
        <f>B7/D7-1</f>
        <v>-0.16091150169074342</v>
      </c>
    </row>
    <row r="8" ht="12.75">
      <c r="A8" s="21"/>
    </row>
    <row r="9" spans="1:7" ht="12.75">
      <c r="A9" s="135" t="s">
        <v>69</v>
      </c>
      <c r="B9" s="134">
        <f>B2</f>
        <v>41182</v>
      </c>
      <c r="C9" s="134">
        <f>D2</f>
        <v>40816</v>
      </c>
      <c r="D9" s="152" t="str">
        <f>F2</f>
        <v>Ch.</v>
      </c>
      <c r="E9" s="153" t="str">
        <f>G2</f>
        <v>Ch.%</v>
      </c>
      <c r="F9" s="98"/>
      <c r="G9" s="92"/>
    </row>
    <row r="10" spans="1:7" ht="12.75">
      <c r="A10" s="19" t="s">
        <v>68</v>
      </c>
      <c r="B10" s="35">
        <v>7301.145834</v>
      </c>
      <c r="C10" s="35">
        <v>7480.390975</v>
      </c>
      <c r="D10" s="41">
        <f>B10-C10</f>
        <v>-179.24514100000033</v>
      </c>
      <c r="E10" s="9">
        <f>B10/C10-1</f>
        <v>-0.023962001665294053</v>
      </c>
      <c r="F10" s="99"/>
      <c r="G10" s="68"/>
    </row>
    <row r="11" spans="1:7" ht="12.75">
      <c r="A11" s="22" t="s">
        <v>70</v>
      </c>
      <c r="B11" s="40">
        <v>1672.5234418432797</v>
      </c>
      <c r="C11" s="40">
        <v>1723.0023843325605</v>
      </c>
      <c r="D11" s="42">
        <f>B11-C11</f>
        <v>-50.478942489280826</v>
      </c>
      <c r="E11" s="10">
        <f>B11/C11-1</f>
        <v>-0.0292970822027242</v>
      </c>
      <c r="F11" s="99"/>
      <c r="G11" s="68"/>
    </row>
    <row r="12" ht="12.75">
      <c r="A12" s="21"/>
    </row>
    <row r="13" spans="1:5" ht="12.75">
      <c r="A13" s="135" t="s">
        <v>6</v>
      </c>
      <c r="B13" s="134">
        <f>+GAS!B15</f>
        <v>41182</v>
      </c>
      <c r="C13" s="134">
        <f>C9</f>
        <v>40816</v>
      </c>
      <c r="D13" s="152" t="str">
        <f>D9</f>
        <v>Ch.</v>
      </c>
      <c r="E13" s="153" t="str">
        <f>E9</f>
        <v>Ch.%</v>
      </c>
    </row>
    <row r="14" spans="1:5" s="15" customFormat="1" ht="12.75">
      <c r="A14" s="43" t="str">
        <f>GAS!A16</f>
        <v>EBITDA</v>
      </c>
      <c r="B14" s="36">
        <f>B7</f>
        <v>46.59537995999937</v>
      </c>
      <c r="C14" s="24">
        <f>D7</f>
        <v>55.530948229999524</v>
      </c>
      <c r="D14" s="16">
        <f>B14-C14</f>
        <v>-8.935568270000154</v>
      </c>
      <c r="E14" s="17">
        <f>B14/C14-1</f>
        <v>-0.16091150169074342</v>
      </c>
    </row>
    <row r="15" spans="1:5" ht="12.75">
      <c r="A15" s="2" t="str">
        <f>GAS!A17</f>
        <v>Group Ebitda</v>
      </c>
      <c r="B15" s="114">
        <f>GAS!B17</f>
        <v>473.572</v>
      </c>
      <c r="C15" s="114">
        <f>GAS!C17</f>
        <v>466.69936903999974</v>
      </c>
      <c r="D15" s="27">
        <f>B15-C15</f>
        <v>6.872630960000265</v>
      </c>
      <c r="E15" s="26">
        <f>B15/C15-1</f>
        <v>0.014726034393698129</v>
      </c>
    </row>
    <row r="16" spans="1:5" s="34" customFormat="1" ht="12.75">
      <c r="A16" s="44" t="str">
        <f>GAS!A18</f>
        <v>Incidence %</v>
      </c>
      <c r="B16" s="38">
        <f>+B14/B15</f>
        <v>0.09839133217335351</v>
      </c>
      <c r="C16" s="38">
        <f>+C14/C15</f>
        <v>0.1189865509015507</v>
      </c>
      <c r="D16" s="178" t="s">
        <v>85</v>
      </c>
      <c r="E16" s="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1.28125" style="0" customWidth="1"/>
    <col min="5" max="5" width="8.421875" style="0" bestFit="1" customWidth="1"/>
    <col min="6" max="6" width="9.28125" style="0" customWidth="1"/>
    <col min="7" max="7" width="12.7109375" style="0" bestFit="1" customWidth="1"/>
  </cols>
  <sheetData>
    <row r="2" spans="1:7" ht="12.75">
      <c r="A2" s="139" t="s">
        <v>63</v>
      </c>
      <c r="B2" s="140">
        <f>+Elecricity!B2</f>
        <v>41182</v>
      </c>
      <c r="C2" s="147" t="s">
        <v>81</v>
      </c>
      <c r="D2" s="140">
        <f>+Elecricity!D2</f>
        <v>40816</v>
      </c>
      <c r="E2" s="147" t="s">
        <v>81</v>
      </c>
      <c r="F2" s="154" t="s">
        <v>43</v>
      </c>
      <c r="G2" s="155" t="s">
        <v>42</v>
      </c>
    </row>
    <row r="3" spans="1:7" ht="12.75">
      <c r="A3" s="18" t="str">
        <f>Elecricity!A3</f>
        <v>Revenues</v>
      </c>
      <c r="B3" s="54">
        <v>458.88376279</v>
      </c>
      <c r="C3" s="100">
        <f>+B3/B$3</f>
        <v>1</v>
      </c>
      <c r="D3" s="54">
        <v>439.19460161999996</v>
      </c>
      <c r="E3" s="100">
        <f>+D3/D$3</f>
        <v>1</v>
      </c>
      <c r="F3" s="64">
        <f>B3-D3</f>
        <v>19.689161170000034</v>
      </c>
      <c r="G3" s="17">
        <f>B3/D3-1</f>
        <v>0.04483015296038517</v>
      </c>
    </row>
    <row r="4" spans="1:7" ht="12.75">
      <c r="A4" s="28" t="str">
        <f>Elecricity!A4</f>
        <v>Operating costs</v>
      </c>
      <c r="B4" s="55">
        <v>-259.9190766034667</v>
      </c>
      <c r="C4" s="94">
        <f>+B4/B$3</f>
        <v>-0.5664159372804264</v>
      </c>
      <c r="D4" s="55">
        <v>-253.77176436500196</v>
      </c>
      <c r="E4" s="94">
        <f>+D4/D$3</f>
        <v>-0.5778116657831109</v>
      </c>
      <c r="F4" s="72">
        <f>B4-D4</f>
        <v>-6.147312238464735</v>
      </c>
      <c r="G4" s="26">
        <f>B4/D4-1</f>
        <v>0.02422378334266928</v>
      </c>
    </row>
    <row r="5" spans="1:7" ht="12.75">
      <c r="A5" s="28" t="str">
        <f>Elecricity!A5</f>
        <v>Personnel costs</v>
      </c>
      <c r="B5" s="55">
        <v>-81.54702409653329</v>
      </c>
      <c r="C5" s="94">
        <f>+B5/B$3</f>
        <v>-0.17770736449842928</v>
      </c>
      <c r="D5" s="55">
        <v>-79.28854199499798</v>
      </c>
      <c r="E5" s="94">
        <f>+D5/D$3</f>
        <v>-0.18053168618770965</v>
      </c>
      <c r="F5" s="72">
        <f>B5-D5</f>
        <v>-2.258482101535307</v>
      </c>
      <c r="G5" s="26">
        <f>B5/D5-1</f>
        <v>0.028484343950703428</v>
      </c>
    </row>
    <row r="6" spans="1:7" ht="12.75">
      <c r="A6" s="28" t="str">
        <f>Elecricity!A6</f>
        <v>Capitalisations</v>
      </c>
      <c r="B6" s="55">
        <v>2.66581925</v>
      </c>
      <c r="C6" s="94">
        <f>+B6/B$3</f>
        <v>0.005809356238259328</v>
      </c>
      <c r="D6" s="55">
        <v>5.4800220699999995</v>
      </c>
      <c r="E6" s="94">
        <f>+D6/D$3</f>
        <v>0.012477434945207786</v>
      </c>
      <c r="F6" s="65">
        <f>B6-D6</f>
        <v>-2.8142028199999993</v>
      </c>
      <c r="G6" s="26">
        <f>B6/D6-1</f>
        <v>-0.5135385923728588</v>
      </c>
    </row>
    <row r="7" spans="1:7" ht="12.75">
      <c r="A7" s="20" t="str">
        <f>Elecricity!A7</f>
        <v>EBITDA</v>
      </c>
      <c r="B7" s="56">
        <f>SUM(B3:B6)</f>
        <v>120.08348134</v>
      </c>
      <c r="C7" s="95">
        <f>+B7/B$3</f>
        <v>0.2616860544594036</v>
      </c>
      <c r="D7" s="56">
        <f>SUM(D3:D6)</f>
        <v>111.61431733000002</v>
      </c>
      <c r="E7" s="95">
        <f>+D7/D$3</f>
        <v>0.2541340829743872</v>
      </c>
      <c r="F7" s="13">
        <f>B7-D7</f>
        <v>8.469164009999986</v>
      </c>
      <c r="G7" s="14">
        <f>B7/D7-1</f>
        <v>0.0758788317896526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41" t="s">
        <v>67</v>
      </c>
      <c r="B9" s="140">
        <f>B2</f>
        <v>41182</v>
      </c>
      <c r="C9" s="140">
        <f>D2</f>
        <v>40816</v>
      </c>
      <c r="D9" s="154" t="str">
        <f>F2</f>
        <v>Ch.</v>
      </c>
      <c r="E9" s="155" t="str">
        <f>G2</f>
        <v>Ch. %</v>
      </c>
      <c r="F9" s="98"/>
      <c r="G9" s="92"/>
    </row>
    <row r="10" spans="1:7" ht="12.75">
      <c r="A10" s="157" t="s">
        <v>68</v>
      </c>
      <c r="C10" s="3"/>
      <c r="D10" s="3"/>
      <c r="E10" s="3"/>
      <c r="F10" s="103"/>
      <c r="G10" s="102"/>
    </row>
    <row r="11" spans="1:7" ht="12.75">
      <c r="A11" s="19" t="s">
        <v>45</v>
      </c>
      <c r="B11" s="45">
        <v>195.6544696674158</v>
      </c>
      <c r="C11" s="45">
        <v>195.62480309809388</v>
      </c>
      <c r="D11" s="11">
        <f>B11-C11</f>
        <v>0.029666569321932457</v>
      </c>
      <c r="E11" s="90">
        <f>B11/C11-1</f>
        <v>0.00015165034725717064</v>
      </c>
      <c r="F11" s="104"/>
      <c r="G11" s="105"/>
    </row>
    <row r="12" spans="1:7" ht="12.75">
      <c r="A12" s="19" t="s">
        <v>46</v>
      </c>
      <c r="B12" s="45">
        <v>169.65530455945725</v>
      </c>
      <c r="C12" s="45">
        <v>167.85001507688747</v>
      </c>
      <c r="D12" s="11">
        <f>B12-C12</f>
        <v>1.8052894825697763</v>
      </c>
      <c r="E12" s="90">
        <f>B12/C12-1</f>
        <v>0.010755372775765437</v>
      </c>
      <c r="F12" s="104"/>
      <c r="G12" s="105"/>
    </row>
    <row r="13" spans="1:7" ht="12.75">
      <c r="A13" s="22" t="s">
        <v>47</v>
      </c>
      <c r="B13" s="57">
        <v>168.29868975357064</v>
      </c>
      <c r="C13" s="57">
        <v>166.61079270053165</v>
      </c>
      <c r="D13" s="12">
        <f>B13-C13</f>
        <v>1.687897053038995</v>
      </c>
      <c r="E13" s="91">
        <f>B13/C13-1</f>
        <v>0.010130778598916201</v>
      </c>
      <c r="F13" s="104"/>
      <c r="G13" s="105"/>
    </row>
    <row r="14" ht="12.75">
      <c r="A14" s="21"/>
    </row>
    <row r="15" spans="1:5" ht="12.75">
      <c r="A15" s="141" t="s">
        <v>6</v>
      </c>
      <c r="B15" s="140">
        <f>B9</f>
        <v>41182</v>
      </c>
      <c r="C15" s="140">
        <f>C9</f>
        <v>40816</v>
      </c>
      <c r="D15" s="154" t="str">
        <f>D9</f>
        <v>Ch.</v>
      </c>
      <c r="E15" s="155" t="str">
        <f>E9</f>
        <v>Ch. %</v>
      </c>
    </row>
    <row r="16" spans="1:5" s="15" customFormat="1" ht="12.75">
      <c r="A16" s="43" t="str">
        <f>Elecricity!A14</f>
        <v>EBITDA</v>
      </c>
      <c r="B16" s="58">
        <f>B7</f>
        <v>120.08348134</v>
      </c>
      <c r="C16" s="58">
        <f>D7</f>
        <v>111.61431733000002</v>
      </c>
      <c r="D16" s="16">
        <f>B16-C16</f>
        <v>8.469164009999986</v>
      </c>
      <c r="E16" s="17">
        <f>B16/C16-1</f>
        <v>0.0758788317896526</v>
      </c>
    </row>
    <row r="17" spans="1:5" ht="12.75">
      <c r="A17" s="2" t="str">
        <f>Elecricity!A15</f>
        <v>Group Ebitda</v>
      </c>
      <c r="B17" s="114">
        <f>Elecricity!B15</f>
        <v>473.572</v>
      </c>
      <c r="C17" s="114">
        <f>Elecricity!C15</f>
        <v>466.69936903999974</v>
      </c>
      <c r="D17" s="11">
        <f>B17-C17</f>
        <v>6.872630960000265</v>
      </c>
      <c r="E17" s="9">
        <f>B17/C17-1</f>
        <v>0.014726034393698129</v>
      </c>
    </row>
    <row r="18" spans="1:5" s="34" customFormat="1" ht="12.75">
      <c r="A18" s="44" t="str">
        <f>Elecricity!A16</f>
        <v>Incidence %</v>
      </c>
      <c r="B18" s="38">
        <f>+B16/B17</f>
        <v>0.25356963954794626</v>
      </c>
      <c r="C18" s="38">
        <f>+C16/C17</f>
        <v>0.23915677786235406</v>
      </c>
      <c r="D18" s="178" t="s">
        <v>86</v>
      </c>
      <c r="E18" s="3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7" width="11.28125" style="0" customWidth="1"/>
  </cols>
  <sheetData>
    <row r="2" spans="1:7" ht="12.75">
      <c r="A2" s="136" t="s">
        <v>63</v>
      </c>
      <c r="B2" s="137">
        <f>+Water!B2</f>
        <v>41182</v>
      </c>
      <c r="C2" s="148" t="s">
        <v>81</v>
      </c>
      <c r="D2" s="137">
        <f>+Water!D2</f>
        <v>40816</v>
      </c>
      <c r="E2" s="148" t="s">
        <v>81</v>
      </c>
      <c r="F2" s="158" t="s">
        <v>43</v>
      </c>
      <c r="G2" s="159" t="s">
        <v>44</v>
      </c>
    </row>
    <row r="3" spans="1:7" ht="12.75">
      <c r="A3" s="18" t="str">
        <f>Water!A3</f>
        <v>Revenues</v>
      </c>
      <c r="B3" s="29">
        <v>533.67462752</v>
      </c>
      <c r="C3" s="93">
        <f>+B3/B$3</f>
        <v>1</v>
      </c>
      <c r="D3" s="29">
        <v>550.16765527</v>
      </c>
      <c r="E3" s="93">
        <f>+D3/D$3</f>
        <v>1</v>
      </c>
      <c r="F3" s="64">
        <f>B3-D3</f>
        <v>-16.49302775000001</v>
      </c>
      <c r="G3" s="17">
        <f>B3/D3-1</f>
        <v>-0.029978184998727175</v>
      </c>
    </row>
    <row r="4" spans="1:7" ht="12.75">
      <c r="A4" s="28" t="str">
        <f>Water!A4</f>
        <v>Operating costs</v>
      </c>
      <c r="B4" s="39">
        <v>-290.79913108224673</v>
      </c>
      <c r="C4" s="94">
        <f>+B4/B$3</f>
        <v>-0.5448996749828597</v>
      </c>
      <c r="D4" s="39">
        <v>-299.59166606187205</v>
      </c>
      <c r="E4" s="94">
        <f>+D4/D$3</f>
        <v>-0.5445461273343025</v>
      </c>
      <c r="F4" s="72">
        <f>B4-D4</f>
        <v>8.792534979625316</v>
      </c>
      <c r="G4" s="26">
        <f>B4/D4-1</f>
        <v>-0.029348396419710432</v>
      </c>
    </row>
    <row r="5" spans="1:7" ht="12.75">
      <c r="A5" s="28" t="str">
        <f>Water!A5</f>
        <v>Personnel costs</v>
      </c>
      <c r="B5" s="39">
        <v>-115.64830970525331</v>
      </c>
      <c r="C5" s="94">
        <f>+B5/B$3</f>
        <v>-0.21670190738254516</v>
      </c>
      <c r="D5" s="39">
        <v>-112.5115975881279</v>
      </c>
      <c r="E5" s="94">
        <f>+D5/D$3</f>
        <v>-0.2045042025106179</v>
      </c>
      <c r="F5" s="72">
        <f>B5-D5</f>
        <v>-3.1367121171254126</v>
      </c>
      <c r="G5" s="26">
        <f>B5/D5-1</f>
        <v>0.027879011447406565</v>
      </c>
    </row>
    <row r="6" spans="1:7" ht="12.75">
      <c r="A6" s="28" t="str">
        <f>Water!A6</f>
        <v>Capitalisations</v>
      </c>
      <c r="B6" s="39">
        <v>5.280040309999999</v>
      </c>
      <c r="C6" s="94">
        <f>+B6/B$3</f>
        <v>0.009893744311091732</v>
      </c>
      <c r="D6" s="39">
        <v>11.126659669999999</v>
      </c>
      <c r="E6" s="94">
        <f>+D6/D$3</f>
        <v>0.020224125434163312</v>
      </c>
      <c r="F6" s="65">
        <f>B6-D6</f>
        <v>-5.84661936</v>
      </c>
      <c r="G6" s="26">
        <f>B6/D6-1</f>
        <v>-0.5254604286822768</v>
      </c>
    </row>
    <row r="7" spans="1:7" ht="12.75">
      <c r="A7" s="20" t="str">
        <f>Water!A7</f>
        <v>EBITDA</v>
      </c>
      <c r="B7" s="31">
        <f>SUM(B3:B6)</f>
        <v>132.5072270424999</v>
      </c>
      <c r="C7" s="95">
        <f>+B7/B$3</f>
        <v>0.24829216194568676</v>
      </c>
      <c r="D7" s="31">
        <f>SUM(D3:D6)</f>
        <v>149.19105129000002</v>
      </c>
      <c r="E7" s="95">
        <f>+D7/D$3</f>
        <v>0.27117379558924287</v>
      </c>
      <c r="F7" s="13">
        <f>B7-D7</f>
        <v>-16.683824247500127</v>
      </c>
      <c r="G7" s="14">
        <f>B7/D7-1</f>
        <v>-0.11182858558366104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38" t="s">
        <v>48</v>
      </c>
      <c r="B9" s="137">
        <f>B2</f>
        <v>41182</v>
      </c>
      <c r="C9" s="148" t="s">
        <v>81</v>
      </c>
      <c r="D9" s="137">
        <f>D2</f>
        <v>40816</v>
      </c>
      <c r="E9" s="148" t="s">
        <v>81</v>
      </c>
      <c r="F9" s="158" t="str">
        <f>F2</f>
        <v>Ch.</v>
      </c>
      <c r="G9" s="159" t="str">
        <f>G2</f>
        <v>Ch.%</v>
      </c>
    </row>
    <row r="10" spans="1:7" ht="12.75">
      <c r="A10" s="19" t="s">
        <v>72</v>
      </c>
      <c r="B10" s="170">
        <v>1306.111</v>
      </c>
      <c r="C10" s="107">
        <f>+B10/B$15</f>
        <v>0.3738249199822205</v>
      </c>
      <c r="D10" s="30">
        <v>1368.382</v>
      </c>
      <c r="E10" s="107">
        <f>+D10/D$15</f>
        <v>0.349864861513413</v>
      </c>
      <c r="F10" s="11">
        <f>B10-D10</f>
        <v>-62.27099999999996</v>
      </c>
      <c r="G10" s="26">
        <f>B10/D10-1</f>
        <v>-0.045507029469840976</v>
      </c>
    </row>
    <row r="11" spans="1:7" ht="12.75">
      <c r="A11" s="19" t="s">
        <v>73</v>
      </c>
      <c r="B11" s="171">
        <v>1086.633</v>
      </c>
      <c r="C11" s="107">
        <f>+B11/B$15</f>
        <v>0.31100763585563573</v>
      </c>
      <c r="D11" s="39">
        <v>1180.617</v>
      </c>
      <c r="E11" s="107">
        <f>+D11/D$15</f>
        <v>0.301857524584057</v>
      </c>
      <c r="F11" s="11">
        <f>B11-D11</f>
        <v>-93.98399999999992</v>
      </c>
      <c r="G11" s="9">
        <f>B11/D11-1</f>
        <v>-0.07960583322110382</v>
      </c>
    </row>
    <row r="12" spans="1:7" s="15" customFormat="1" ht="12.75">
      <c r="A12" s="47" t="s">
        <v>74</v>
      </c>
      <c r="B12" s="172">
        <f>SUM(B10:B11)</f>
        <v>2392.744</v>
      </c>
      <c r="C12" s="115">
        <f>+B12/B$15</f>
        <v>0.6848325558378562</v>
      </c>
      <c r="D12" s="59">
        <f>SUM(D10:D11)</f>
        <v>2548.999</v>
      </c>
      <c r="E12" s="115">
        <f>+D12/D$15</f>
        <v>0.65172238609747</v>
      </c>
      <c r="F12" s="60">
        <f>B12-D12</f>
        <v>-156.25499999999965</v>
      </c>
      <c r="G12" s="48">
        <f>B12/D12-1</f>
        <v>-0.06130053405277902</v>
      </c>
    </row>
    <row r="13" spans="1:7" ht="12.75">
      <c r="A13" s="19" t="s">
        <v>49</v>
      </c>
      <c r="B13" s="171">
        <v>1101.167</v>
      </c>
      <c r="C13" s="107">
        <f>+B13/B$15</f>
        <v>0.31516744416214376</v>
      </c>
      <c r="D13" s="39">
        <v>1362.174</v>
      </c>
      <c r="E13" s="107">
        <f>+D13/D$15</f>
        <v>0.34827761390253004</v>
      </c>
      <c r="F13" s="11">
        <f>B13-D13</f>
        <v>-261.00700000000006</v>
      </c>
      <c r="G13" s="9">
        <f>B13/D13-1</f>
        <v>-0.19161061655853073</v>
      </c>
    </row>
    <row r="14" spans="1:7" ht="4.5" customHeight="1">
      <c r="A14" s="19"/>
      <c r="B14" s="171"/>
      <c r="C14" s="107"/>
      <c r="D14" s="39"/>
      <c r="E14" s="107"/>
      <c r="F14" s="11"/>
      <c r="G14" s="9"/>
    </row>
    <row r="15" spans="1:7" s="34" customFormat="1" ht="12.75">
      <c r="A15" s="47" t="s">
        <v>50</v>
      </c>
      <c r="B15" s="172">
        <f>SUM(B12:B13)</f>
        <v>3493.911</v>
      </c>
      <c r="C15" s="115">
        <f>+B15/B$15</f>
        <v>1</v>
      </c>
      <c r="D15" s="59">
        <f>SUM(D12:D13)</f>
        <v>3911.173</v>
      </c>
      <c r="E15" s="115">
        <f>+D15/D$15</f>
        <v>1</v>
      </c>
      <c r="F15" s="60">
        <f>B15-D15</f>
        <v>-417.2619999999997</v>
      </c>
      <c r="G15" s="48">
        <f>B15/D15-1</f>
        <v>-0.10668461865532408</v>
      </c>
    </row>
    <row r="16" spans="1:7" s="34" customFormat="1" ht="4.5" customHeight="1">
      <c r="A16" s="18"/>
      <c r="B16" s="173"/>
      <c r="C16" s="116"/>
      <c r="D16" s="15"/>
      <c r="E16" s="116"/>
      <c r="F16" s="15"/>
      <c r="G16" s="63"/>
    </row>
    <row r="17" spans="1:7" ht="12.75">
      <c r="A17" s="19" t="s">
        <v>51</v>
      </c>
      <c r="B17" s="171">
        <v>882.166</v>
      </c>
      <c r="C17" s="107">
        <f aca="true" t="shared" si="0" ref="C17:C23">+B17/B$23</f>
        <v>0.2524866109964991</v>
      </c>
      <c r="D17" s="39">
        <v>967.107</v>
      </c>
      <c r="E17" s="107">
        <f aca="true" t="shared" si="1" ref="E17:E23">+D17/D$23</f>
        <v>0.24726770018413907</v>
      </c>
      <c r="F17" s="11">
        <f aca="true" t="shared" si="2" ref="F17:F23">B17-D17</f>
        <v>-84.94099999999992</v>
      </c>
      <c r="G17" s="9">
        <f aca="true" t="shared" si="3" ref="G17:G23">B17/D17-1</f>
        <v>-0.08782999192436813</v>
      </c>
    </row>
    <row r="18" spans="1:7" ht="12.75">
      <c r="A18" s="19" t="s">
        <v>52</v>
      </c>
      <c r="B18" s="171">
        <v>697.179</v>
      </c>
      <c r="C18" s="107">
        <f t="shared" si="0"/>
        <v>0.19954108746871702</v>
      </c>
      <c r="D18" s="39">
        <v>691.509</v>
      </c>
      <c r="E18" s="107">
        <f t="shared" si="1"/>
        <v>0.17680343549021343</v>
      </c>
      <c r="F18" s="49">
        <f t="shared" si="2"/>
        <v>5.669999999999959</v>
      </c>
      <c r="G18" s="9">
        <f t="shared" si="3"/>
        <v>0.008199459443044121</v>
      </c>
    </row>
    <row r="19" spans="1:7" ht="12.75">
      <c r="A19" s="19" t="s">
        <v>53</v>
      </c>
      <c r="B19" s="171">
        <v>233.515</v>
      </c>
      <c r="C19" s="107">
        <f t="shared" si="0"/>
        <v>0.06683482583419388</v>
      </c>
      <c r="D19" s="39">
        <v>224.497</v>
      </c>
      <c r="E19" s="107">
        <f t="shared" si="1"/>
        <v>0.05739887818849277</v>
      </c>
      <c r="F19" s="11">
        <f t="shared" si="2"/>
        <v>9.017999999999972</v>
      </c>
      <c r="G19" s="9">
        <f t="shared" si="3"/>
        <v>0.04016980182363228</v>
      </c>
    </row>
    <row r="20" spans="1:7" ht="12.75">
      <c r="A20" s="19" t="s">
        <v>54</v>
      </c>
      <c r="B20" s="171">
        <v>354.334</v>
      </c>
      <c r="C20" s="107">
        <f t="shared" si="0"/>
        <v>0.10141468932245576</v>
      </c>
      <c r="D20" s="39">
        <v>425.831</v>
      </c>
      <c r="E20" s="107">
        <f t="shared" si="1"/>
        <v>0.1088754936497328</v>
      </c>
      <c r="F20" s="11">
        <f t="shared" si="2"/>
        <v>-71.49700000000001</v>
      </c>
      <c r="G20" s="9">
        <f t="shared" si="3"/>
        <v>-0.16789994152609844</v>
      </c>
    </row>
    <row r="21" spans="1:7" ht="12.75">
      <c r="A21" s="19" t="s">
        <v>75</v>
      </c>
      <c r="B21" s="171">
        <v>538.781</v>
      </c>
      <c r="C21" s="107">
        <f t="shared" si="0"/>
        <v>0.1542056582993504</v>
      </c>
      <c r="D21" s="39">
        <v>648.448</v>
      </c>
      <c r="E21" s="107">
        <f t="shared" si="1"/>
        <v>0.1657936977490646</v>
      </c>
      <c r="F21" s="11">
        <f t="shared" si="2"/>
        <v>-109.66700000000003</v>
      </c>
      <c r="G21" s="9">
        <f t="shared" si="3"/>
        <v>-0.16912227348993292</v>
      </c>
    </row>
    <row r="22" spans="1:7" ht="12.75">
      <c r="A22" s="19" t="s">
        <v>55</v>
      </c>
      <c r="B22" s="171">
        <v>787.937</v>
      </c>
      <c r="C22" s="107">
        <f t="shared" si="0"/>
        <v>0.2255171280787839</v>
      </c>
      <c r="D22" s="39">
        <v>953.782</v>
      </c>
      <c r="E22" s="107">
        <f t="shared" si="1"/>
        <v>0.24386079473835734</v>
      </c>
      <c r="F22" s="11">
        <f t="shared" si="2"/>
        <v>-165.84500000000003</v>
      </c>
      <c r="G22" s="9">
        <f t="shared" si="3"/>
        <v>-0.17388145299449986</v>
      </c>
    </row>
    <row r="23" spans="1:7" ht="12.75">
      <c r="A23" s="47" t="s">
        <v>50</v>
      </c>
      <c r="B23" s="172">
        <f>SUM(B17:B22)</f>
        <v>3493.912</v>
      </c>
      <c r="C23" s="115">
        <f t="shared" si="0"/>
        <v>1</v>
      </c>
      <c r="D23" s="59">
        <f>SUM(D17:D22)</f>
        <v>3911.174</v>
      </c>
      <c r="E23" s="115">
        <f t="shared" si="1"/>
        <v>1</v>
      </c>
      <c r="F23" s="60">
        <f t="shared" si="2"/>
        <v>-417.26200000000017</v>
      </c>
      <c r="G23" s="48">
        <f t="shared" si="3"/>
        <v>-0.10668459137844555</v>
      </c>
    </row>
    <row r="25" spans="1:5" ht="12.75">
      <c r="A25" s="138" t="s">
        <v>6</v>
      </c>
      <c r="B25" s="137">
        <f>B9</f>
        <v>41182</v>
      </c>
      <c r="C25" s="137">
        <f>D9</f>
        <v>40816</v>
      </c>
      <c r="D25" s="158" t="str">
        <f>F9</f>
        <v>Ch.</v>
      </c>
      <c r="E25" s="159" t="str">
        <f>G9</f>
        <v>Ch.%</v>
      </c>
    </row>
    <row r="26" spans="1:5" ht="12.75">
      <c r="A26" s="43" t="str">
        <f>Water!A16</f>
        <v>EBITDA</v>
      </c>
      <c r="B26" s="36">
        <f>B7</f>
        <v>132.5072270424999</v>
      </c>
      <c r="C26" s="36">
        <f>D7</f>
        <v>149.19105129000002</v>
      </c>
      <c r="D26" s="16">
        <f>B26-C26</f>
        <v>-16.683824247500127</v>
      </c>
      <c r="E26" s="17">
        <f>B26/C26-1</f>
        <v>-0.11182858558366104</v>
      </c>
    </row>
    <row r="27" spans="1:5" ht="12.75">
      <c r="A27" s="2" t="str">
        <f>Water!A17</f>
        <v>Group Ebitda</v>
      </c>
      <c r="B27" s="114">
        <f>Water!B17</f>
        <v>473.572</v>
      </c>
      <c r="C27" s="114">
        <f>Water!C17</f>
        <v>466.69936903999974</v>
      </c>
      <c r="D27" s="11">
        <f>B27-C27</f>
        <v>6.872630960000265</v>
      </c>
      <c r="E27" s="9">
        <f>B27/C27-1</f>
        <v>0.014726034393698129</v>
      </c>
    </row>
    <row r="28" spans="1:5" ht="12.75">
      <c r="A28" s="44" t="str">
        <f>Water!A18</f>
        <v>Incidence %</v>
      </c>
      <c r="B28" s="38">
        <f>+B26/B27</f>
        <v>0.2798037617141636</v>
      </c>
      <c r="C28" s="38">
        <f>+C26/C27</f>
        <v>0.3196727083580291</v>
      </c>
      <c r="D28" s="178" t="s">
        <v>87</v>
      </c>
      <c r="E28" s="46"/>
    </row>
  </sheetData>
  <sheetProtection/>
  <printOptions/>
  <pageMargins left="0.17" right="0.17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140625" style="0" bestFit="1" customWidth="1"/>
    <col min="3" max="3" width="11.7109375" style="0" customWidth="1"/>
    <col min="4" max="4" width="10.140625" style="0" bestFit="1" customWidth="1"/>
    <col min="5" max="5" width="11.421875" style="0" customWidth="1"/>
    <col min="6" max="6" width="13.140625" style="0" customWidth="1"/>
    <col min="7" max="7" width="13.421875" style="0" customWidth="1"/>
  </cols>
  <sheetData>
    <row r="2" spans="1:7" ht="12.75">
      <c r="A2" s="142" t="s">
        <v>63</v>
      </c>
      <c r="B2" s="143">
        <f>+Waste!B2</f>
        <v>41182</v>
      </c>
      <c r="C2" s="149" t="s">
        <v>81</v>
      </c>
      <c r="D2" s="143">
        <f>+Waste!D2</f>
        <v>40816</v>
      </c>
      <c r="E2" s="149" t="s">
        <v>81</v>
      </c>
      <c r="F2" s="160" t="s">
        <v>43</v>
      </c>
      <c r="G2" s="161" t="s">
        <v>42</v>
      </c>
    </row>
    <row r="3" spans="1:7" ht="12.75">
      <c r="A3" s="18" t="str">
        <f>Waste!A3</f>
        <v>Revenues</v>
      </c>
      <c r="B3" s="29">
        <v>71.48035872999999</v>
      </c>
      <c r="C3" s="100">
        <f>+B3/B$3</f>
        <v>1</v>
      </c>
      <c r="D3" s="29">
        <v>71.42305096999998</v>
      </c>
      <c r="E3" s="100">
        <f>+D3/D$3</f>
        <v>1</v>
      </c>
      <c r="F3" s="64">
        <f>B3-D3</f>
        <v>0.057307760000014696</v>
      </c>
      <c r="G3" s="17">
        <f>B3/D3-1</f>
        <v>0.0008023706523554441</v>
      </c>
    </row>
    <row r="4" spans="1:7" ht="12.75">
      <c r="A4" s="28" t="str">
        <f>Waste!A4</f>
        <v>Operating costs</v>
      </c>
      <c r="B4" s="39">
        <v>-46.688352820000006</v>
      </c>
      <c r="C4" s="94">
        <f>+B4/B$3</f>
        <v>-0.6531633815151113</v>
      </c>
      <c r="D4" s="39">
        <v>-46.305717499999986</v>
      </c>
      <c r="E4" s="94">
        <f>+D4/D$3</f>
        <v>-0.6483301521164352</v>
      </c>
      <c r="F4" s="72">
        <f>B4-D4</f>
        <v>-0.3826353200000199</v>
      </c>
      <c r="G4" s="26">
        <f>B4/D4-1</f>
        <v>0.008263241358910323</v>
      </c>
    </row>
    <row r="5" spans="1:7" ht="12.75">
      <c r="A5" s="28" t="str">
        <f>Waste!A5</f>
        <v>Personnel costs</v>
      </c>
      <c r="B5" s="39">
        <v>-13.063285259999997</v>
      </c>
      <c r="C5" s="94">
        <f>+B5/B$3</f>
        <v>-0.18275349329657734</v>
      </c>
      <c r="D5" s="39">
        <v>-14.116436899999997</v>
      </c>
      <c r="E5" s="94">
        <f>+D5/D$3</f>
        <v>-0.19764539190476982</v>
      </c>
      <c r="F5" s="72">
        <f>B5-D5</f>
        <v>1.0531516399999994</v>
      </c>
      <c r="G5" s="26">
        <f>B5/D5-1</f>
        <v>-0.07460463624500024</v>
      </c>
    </row>
    <row r="6" spans="1:7" ht="12.75">
      <c r="A6" s="28" t="str">
        <f>Waste!A6</f>
        <v>Capitalisations</v>
      </c>
      <c r="B6" s="39">
        <v>1.4721681299999996</v>
      </c>
      <c r="C6" s="107">
        <f>+B6/B$3</f>
        <v>0.02059542168165053</v>
      </c>
      <c r="D6" s="39">
        <v>1.6600990699999993</v>
      </c>
      <c r="E6" s="107">
        <f>+D6/D$3</f>
        <v>0.023243183362431485</v>
      </c>
      <c r="F6" s="65">
        <f>B6-D6</f>
        <v>-0.18793093999999977</v>
      </c>
      <c r="G6" s="26">
        <f>B6/D6-1</f>
        <v>-0.11320465350299835</v>
      </c>
    </row>
    <row r="7" spans="1:7" ht="12.75">
      <c r="A7" s="20" t="str">
        <f>Waste!A7</f>
        <v>EBITDA</v>
      </c>
      <c r="B7" s="31">
        <f>SUM(B3:B6)</f>
        <v>13.200888779999989</v>
      </c>
      <c r="C7" s="108">
        <f>+B7/B$3</f>
        <v>0.18467854686996182</v>
      </c>
      <c r="D7" s="31">
        <f>SUM(D3:D6)</f>
        <v>12.660995639999994</v>
      </c>
      <c r="E7" s="108">
        <f>+D7/D$3</f>
        <v>0.1772676393412265</v>
      </c>
      <c r="F7" s="13">
        <f>B7-D7</f>
        <v>0.5398931399999949</v>
      </c>
      <c r="G7" s="14">
        <f>B7/D7-1</f>
        <v>0.04264223409842316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42"/>
      <c r="B9" s="143">
        <f>B2</f>
        <v>41182</v>
      </c>
      <c r="C9" s="143">
        <f>D2</f>
        <v>40816</v>
      </c>
      <c r="D9" s="160" t="str">
        <f>F2</f>
        <v>Ch.</v>
      </c>
      <c r="E9" s="161" t="str">
        <f>G2</f>
        <v>Ch. %</v>
      </c>
      <c r="F9" s="92"/>
      <c r="G9" s="92"/>
    </row>
    <row r="10" spans="1:7" ht="12.75">
      <c r="A10" s="156" t="s">
        <v>56</v>
      </c>
      <c r="D10" s="11"/>
      <c r="E10" s="90"/>
      <c r="F10" s="102"/>
      <c r="G10" s="102"/>
    </row>
    <row r="11" spans="1:7" ht="12.75">
      <c r="A11" s="19" t="s">
        <v>57</v>
      </c>
      <c r="B11" s="45">
        <v>295.777</v>
      </c>
      <c r="C11" s="45">
        <v>292.344</v>
      </c>
      <c r="D11" s="11">
        <f>B11-C11</f>
        <v>3.4329999999999927</v>
      </c>
      <c r="E11" s="90">
        <f>B11/C11-1</f>
        <v>0.011743015078127028</v>
      </c>
      <c r="F11" s="69"/>
      <c r="G11" s="69"/>
    </row>
    <row r="12" spans="1:7" ht="12.75">
      <c r="A12" s="22" t="s">
        <v>58</v>
      </c>
      <c r="B12" s="25">
        <v>58</v>
      </c>
      <c r="C12" s="25">
        <v>59</v>
      </c>
      <c r="D12" s="50">
        <f>B12-C12</f>
        <v>-1</v>
      </c>
      <c r="E12" s="91">
        <f>B12/C12-1</f>
        <v>-0.016949152542372836</v>
      </c>
      <c r="F12" s="106"/>
      <c r="G12" s="106"/>
    </row>
    <row r="13" ht="12.75">
      <c r="A13" s="21"/>
    </row>
    <row r="14" spans="1:5" ht="14.25" customHeight="1">
      <c r="A14" s="144" t="s">
        <v>6</v>
      </c>
      <c r="B14" s="143">
        <f>B9</f>
        <v>41182</v>
      </c>
      <c r="C14" s="143">
        <f>C9</f>
        <v>40816</v>
      </c>
      <c r="D14" s="160" t="str">
        <f>D9</f>
        <v>Ch.</v>
      </c>
      <c r="E14" s="161" t="str">
        <f>E9</f>
        <v>Ch. %</v>
      </c>
    </row>
    <row r="15" spans="1:5" s="15" customFormat="1" ht="12.75">
      <c r="A15" s="43" t="str">
        <f>Waste!A26</f>
        <v>EBITDA</v>
      </c>
      <c r="B15" s="36">
        <f>B7</f>
        <v>13.200888779999989</v>
      </c>
      <c r="C15" s="36">
        <f>D7</f>
        <v>12.660995639999994</v>
      </c>
      <c r="D15" s="16">
        <f>B15-C15</f>
        <v>0.5398931399999949</v>
      </c>
      <c r="E15" s="17">
        <f>B15/C15-1</f>
        <v>0.04264223409842316</v>
      </c>
    </row>
    <row r="16" spans="1:5" ht="12.75">
      <c r="A16" s="2" t="str">
        <f>Waste!A27</f>
        <v>Group Ebitda</v>
      </c>
      <c r="B16" s="45">
        <f>Waste!B27</f>
        <v>473.572</v>
      </c>
      <c r="C16" s="45">
        <f>Waste!C27</f>
        <v>466.69936903999974</v>
      </c>
      <c r="D16" s="11">
        <f>B16-C16</f>
        <v>6.872630960000265</v>
      </c>
      <c r="E16" s="9">
        <f>B16/C16-1</f>
        <v>0.014726034393698129</v>
      </c>
    </row>
    <row r="17" spans="1:5" s="34" customFormat="1" ht="12.75">
      <c r="A17" s="44" t="str">
        <f>Waste!A28</f>
        <v>Incidence %</v>
      </c>
      <c r="B17" s="38">
        <f>+B15/B16</f>
        <v>0.027875146292432807</v>
      </c>
      <c r="C17" s="38">
        <f>+C15/C16</f>
        <v>0.02712880385084654</v>
      </c>
      <c r="D17" s="178" t="s">
        <v>88</v>
      </c>
      <c r="E17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2009-11-06T11:44:32Z</cp:lastPrinted>
  <dcterms:created xsi:type="dcterms:W3CDTF">2008-08-08T14:48:29Z</dcterms:created>
  <dcterms:modified xsi:type="dcterms:W3CDTF">2012-11-09T07:44:45Z</dcterms:modified>
  <cp:category/>
  <cp:version/>
  <cp:contentType/>
  <cp:contentStatus/>
</cp:coreProperties>
</file>