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<sst xmlns="http://schemas.openxmlformats.org/spreadsheetml/2006/main" count="178" uniqueCount="92">
  <si>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</si>
  <si>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</si>
  <si>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</si>
  <si>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</si>
  <si>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</si>
  <si>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</si>
  <si>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</si>
  <si>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</si>
  <si>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</si>
  <si>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</si>
  <si>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</si>
  <si>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</si>
  <si>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</si>
  <si>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</si>
  <si>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</si>
  <si>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</si>
  <si>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</si>
  <si>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</si>
  <si>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</si>
  <si>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</si>
  <si>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</si>
  <si>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</si>
  <si>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</si>
  <si>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</si>
  <si>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</si>
  <si>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</si>
  <si>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</si>
  <si>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</si>
  <si>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</si>
  <si>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</si>
  <si>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</si>
  <si>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</si>
  <si>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</si>
  <si>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</si>
  <si>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</si>
  <si>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</si>
  <si>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</si>
  <si>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</si>
  <si>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</si>
  <si>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</si>
  <si>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</si>
  <si>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</si>
  <si>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</si>
  <si>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</si>
  <si>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</si>
  <si>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</si>
  <si>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</si>
  <si>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</si>
  <si>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</si>
  <si>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</si>
  <si>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</si>
  <si>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</si>
  <si>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</si>
  <si>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</si>
  <si>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</si>
  <si>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</si>
  <si>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</si>
  <si>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</si>
  <si>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Commercialized waste</t>
  </si>
  <si>
    <t>Production from plants</t>
  </si>
  <si>
    <t>Var. Ass.</t>
  </si>
  <si>
    <t>Var. %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</si>
  <si>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</si>
  <si>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</si>
  <si>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</si>
  <si>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</si>
  <si>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</si>
  <si>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</si>
  <si>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</si>
  <si>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</si>
  <si>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r>
      <t xml:space="preserve">Volumes sold </t>
    </r>
    <r>
      <rPr>
        <i/>
        <sz val="10"/>
        <color indexed="8"/>
        <rFont val="Arial"/>
        <family val="2"/>
      </rPr>
      <t>(Gw/h)</t>
    </r>
  </si>
  <si>
    <r>
      <t xml:space="preserve">Volumes distributed </t>
    </r>
    <r>
      <rPr>
        <i/>
        <sz val="10"/>
        <color indexed="8"/>
        <rFont val="Arial"/>
        <family val="2"/>
      </rPr>
      <t>(Gw/h)</t>
    </r>
  </si>
  <si>
    <r>
      <t xml:space="preserve">Volume sold </t>
    </r>
    <r>
      <rPr>
        <i/>
        <sz val="10"/>
        <color indexed="8"/>
        <rFont val="Arial"/>
        <family val="2"/>
      </rPr>
      <t>(million mc)</t>
    </r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</si>
  <si>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</si>
  <si>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</si>
  <si>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</si>
  <si>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</si>
  <si>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</si>
  <si>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</si>
  <si>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</si>
  <si>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</si>
  <si>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t>Long term bank debts and bond emissions</t>
  </si>
  <si>
    <t>Lanfil</t>
  </si>
  <si>
    <t>Other non operating revenues</t>
  </si>
  <si>
    <t>* Adjusted due to IFRS 11</t>
  </si>
  <si>
    <t>31/12/2013*</t>
  </si>
  <si>
    <t>31/03/2013*</t>
  </si>
  <si>
    <t>-5,6 b.p.</t>
  </si>
  <si>
    <t>+3.3 b.p.</t>
  </si>
  <si>
    <t>+1.4 b.p.</t>
  </si>
  <si>
    <t>+1.3 b.p.</t>
  </si>
  <si>
    <t>-0.5 b.p.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</si>
</sst>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0" borderId="0" xfId="46" applyFont="1" applyAlignment="1" applyProtection="1">
      <alignment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4" xfId="49" applyNumberFormat="1" applyFont="1" applyBorder="1" applyAlignment="1">
      <alignment wrapText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1" fontId="7" fillId="0" borderId="14" xfId="49" applyNumberFormat="1" applyFont="1" applyBorder="1" applyAlignment="1">
      <alignment wrapText="1"/>
    </xf>
    <xf numFmtId="37" fontId="10" fillId="0" borderId="0" xfId="46" applyFont="1" applyAlignment="1" applyProtection="1">
      <alignment horizontal="left" wrapText="1"/>
      <protection hidden="1"/>
    </xf>
    <xf numFmtId="49" fontId="10" fillId="0" borderId="0" xfId="46" applyNumberFormat="1" applyFont="1" applyAlignment="1" applyProtection="1">
      <alignment horizontal="right" wrapText="1"/>
      <protection hidden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5" xfId="43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183" fontId="9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76" fontId="5" fillId="0" borderId="0" xfId="46" applyNumberFormat="1" applyFon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11" fillId="0" borderId="0" xfId="0" applyNumberFormat="1" applyFont="1" applyAlignment="1">
      <alignment/>
    </xf>
    <xf numFmtId="37" fontId="4" fillId="34" borderId="16" xfId="46" applyFont="1" applyFill="1" applyBorder="1" applyAlignment="1" applyProtection="1">
      <alignment horizontal="left" vertical="center" wrapText="1"/>
      <protection hidden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172" fontId="3" fillId="33" borderId="17" xfId="46" applyNumberFormat="1" applyFont="1" applyFill="1" applyBorder="1" applyAlignment="1" applyProtection="1" quotePrefix="1">
      <alignment horizontal="center" vertical="center" wrapText="1"/>
      <protection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0" fontId="12" fillId="0" borderId="11" xfId="0" applyFont="1" applyBorder="1" applyAlignment="1" quotePrefix="1">
      <alignment horizontal="right" wrapText="1"/>
    </xf>
    <xf numFmtId="181" fontId="12" fillId="0" borderId="14" xfId="49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37" fontId="13" fillId="0" borderId="0" xfId="46" applyFont="1" applyAlignment="1" applyProtection="1">
      <alignment horizontal="right" wrapText="1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13" borderId="16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left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4" fillId="13" borderId="10" xfId="0" applyNumberFormat="1" applyFont="1" applyFill="1" applyBorder="1" applyAlignment="1">
      <alignment horizontal="right" vertical="center" wrapText="1"/>
    </xf>
    <xf numFmtId="180" fontId="14" fillId="0" borderId="0" xfId="49" applyNumberFormat="1" applyFont="1" applyBorder="1" applyAlignment="1">
      <alignment wrapText="1"/>
    </xf>
    <xf numFmtId="181" fontId="15" fillId="0" borderId="0" xfId="49" applyNumberFormat="1" applyFont="1" applyBorder="1" applyAlignment="1">
      <alignment wrapText="1"/>
    </xf>
    <xf numFmtId="180" fontId="15" fillId="0" borderId="0" xfId="49" applyNumberFormat="1" applyFont="1" applyBorder="1" applyAlignment="1">
      <alignment wrapText="1"/>
    </xf>
    <xf numFmtId="180" fontId="14" fillId="0" borderId="10" xfId="49" applyNumberFormat="1" applyFont="1" applyBorder="1" applyAlignment="1">
      <alignment wrapText="1"/>
    </xf>
    <xf numFmtId="0" fontId="14" fillId="13" borderId="10" xfId="0" applyFont="1" applyFill="1" applyBorder="1" applyAlignment="1">
      <alignment horizontal="right" vertical="center" wrapText="1"/>
    </xf>
    <xf numFmtId="15" fontId="14" fillId="30" borderId="10" xfId="0" applyNumberFormat="1" applyFont="1" applyFill="1" applyBorder="1" applyAlignment="1">
      <alignment horizontal="right" vertical="center" wrapText="1"/>
    </xf>
    <xf numFmtId="15" fontId="14" fillId="35" borderId="10" xfId="0" applyNumberFormat="1" applyFont="1" applyFill="1" applyBorder="1" applyAlignment="1">
      <alignment horizontal="right" vertical="center" wrapText="1"/>
    </xf>
    <xf numFmtId="15" fontId="14" fillId="36" borderId="10" xfId="0" applyNumberFormat="1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/>
    </xf>
    <xf numFmtId="176" fontId="4" fillId="0" borderId="0" xfId="46" applyNumberFormat="1" applyFont="1" applyProtection="1">
      <alignment/>
      <protection hidden="1"/>
    </xf>
    <xf numFmtId="176" fontId="4" fillId="0" borderId="0" xfId="46" applyNumberFormat="1" applyFont="1" applyFill="1" applyAlignment="1" applyProtection="1">
      <alignment horizontal="right"/>
      <protection hidden="1"/>
    </xf>
    <xf numFmtId="37" fontId="4" fillId="0" borderId="19" xfId="46" applyFont="1" applyBorder="1" applyAlignment="1" applyProtection="1">
      <alignment wrapText="1"/>
      <protection hidden="1"/>
    </xf>
    <xf numFmtId="182" fontId="7" fillId="0" borderId="0" xfId="0" applyNumberFormat="1" applyFont="1" applyBorder="1" applyAlignment="1">
      <alignment wrapText="1"/>
    </xf>
    <xf numFmtId="189" fontId="7" fillId="0" borderId="0" xfId="0" applyNumberFormat="1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82" fontId="7" fillId="0" borderId="19" xfId="0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0" fontId="7" fillId="0" borderId="19" xfId="49" applyNumberFormat="1" applyFont="1" applyBorder="1" applyAlignment="1">
      <alignment wrapText="1"/>
    </xf>
    <xf numFmtId="15" fontId="6" fillId="13" borderId="10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80" fontId="7" fillId="0" borderId="19" xfId="49" applyNumberFormat="1" applyFont="1" applyFill="1" applyBorder="1" applyAlignment="1">
      <alignment wrapText="1"/>
    </xf>
    <xf numFmtId="15" fontId="6" fillId="16" borderId="10" xfId="0" applyNumberFormat="1" applyFont="1" applyFill="1" applyBorder="1" applyAlignment="1">
      <alignment horizontal="right" vertical="center" wrapText="1"/>
    </xf>
    <xf numFmtId="15" fontId="14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14" fillId="16" borderId="10" xfId="0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9" xfId="0" applyNumberFormat="1" applyFill="1" applyBorder="1" applyAlignment="1">
      <alignment/>
    </xf>
    <xf numFmtId="181" fontId="7" fillId="0" borderId="14" xfId="49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80" fontId="14" fillId="0" borderId="0" xfId="49" applyNumberFormat="1" applyFont="1" applyFill="1" applyBorder="1" applyAlignment="1">
      <alignment wrapText="1"/>
    </xf>
    <xf numFmtId="181" fontId="15" fillId="0" borderId="0" xfId="49" applyNumberFormat="1" applyFont="1" applyFill="1" applyBorder="1" applyAlignment="1">
      <alignment wrapText="1"/>
    </xf>
    <xf numFmtId="180" fontId="15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4" fillId="0" borderId="10" xfId="49" applyNumberFormat="1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6" fillId="16" borderId="16" xfId="0" applyFont="1" applyFill="1" applyBorder="1" applyAlignment="1">
      <alignment horizontal="left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172" fontId="3" fillId="34" borderId="10" xfId="46" applyNumberFormat="1" applyFont="1" applyFill="1" applyBorder="1" applyAlignment="1" applyProtection="1" quotePrefix="1">
      <alignment horizontal="right" vertical="center" wrapText="1"/>
      <protection/>
    </xf>
    <xf numFmtId="176" fontId="1" fillId="0" borderId="0" xfId="46" applyNumberFormat="1" applyFill="1" applyBorder="1" applyProtection="1">
      <alignment/>
      <protection locked="0"/>
    </xf>
    <xf numFmtId="176" fontId="1" fillId="0" borderId="19" xfId="46" applyNumberFormat="1" applyFill="1" applyBorder="1" applyProtection="1">
      <alignment/>
      <protection locked="0"/>
    </xf>
    <xf numFmtId="0" fontId="11" fillId="0" borderId="0" xfId="0" applyFont="1" applyAlignment="1">
      <alignment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0" fontId="7" fillId="0" borderId="19" xfId="0" applyFont="1" applyFill="1" applyBorder="1" applyAlignment="1" quotePrefix="1">
      <alignment horizontal="right" wrapText="1"/>
    </xf>
    <xf numFmtId="15" fontId="6" fillId="30" borderId="1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Fill="1" applyBorder="1" applyAlignment="1">
      <alignment wrapText="1"/>
    </xf>
    <xf numFmtId="183" fontId="7" fillId="0" borderId="19" xfId="0" applyNumberFormat="1" applyFont="1" applyFill="1" applyBorder="1" applyAlignment="1">
      <alignment wrapText="1"/>
    </xf>
    <xf numFmtId="183" fontId="6" fillId="0" borderId="0" xfId="0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4" width="13.00390625" style="0" customWidth="1"/>
  </cols>
  <sheetData>
    <row r="3" ht="25.5" customHeight="1"/>
    <row r="4" spans="2:4" ht="14.25" customHeight="1">
      <c r="B4" s="43" t="s">
        <v>22</v>
      </c>
      <c r="C4" s="1"/>
      <c r="D4" s="44"/>
    </row>
    <row r="5" spans="2:4" ht="12.75">
      <c r="B5" s="42" t="s">
        <v>0</v>
      </c>
      <c r="C5" s="28">
        <v>41729</v>
      </c>
      <c r="D5" s="131" t="s">
        <v>86</v>
      </c>
    </row>
    <row r="6" spans="2:4" ht="12.75">
      <c r="B6" s="3" t="s">
        <v>8</v>
      </c>
      <c r="C6" s="38">
        <v>1226575</v>
      </c>
      <c r="D6" s="38">
        <v>1393091</v>
      </c>
    </row>
    <row r="7" spans="2:4" ht="12.75">
      <c r="B7" s="2" t="s">
        <v>9</v>
      </c>
      <c r="C7" s="132">
        <v>65852</v>
      </c>
      <c r="D7" s="132">
        <v>48703</v>
      </c>
    </row>
    <row r="8" spans="2:4" ht="12.75">
      <c r="B8" s="2" t="s">
        <v>10</v>
      </c>
      <c r="C8" s="39"/>
      <c r="D8" s="39"/>
    </row>
    <row r="9" spans="2:4" ht="12.75">
      <c r="B9" s="24" t="s">
        <v>11</v>
      </c>
      <c r="C9" s="83">
        <v>-638610</v>
      </c>
      <c r="D9" s="83">
        <v>-796519</v>
      </c>
    </row>
    <row r="10" spans="2:4" ht="12.75">
      <c r="B10" s="2" t="s">
        <v>13</v>
      </c>
      <c r="C10" s="132">
        <v>-243202</v>
      </c>
      <c r="D10" s="132">
        <v>-243039</v>
      </c>
    </row>
    <row r="11" spans="2:4" ht="12.75">
      <c r="B11" s="2" t="s">
        <v>12</v>
      </c>
      <c r="C11" s="132">
        <v>-127125</v>
      </c>
      <c r="D11" s="132">
        <v>-123032</v>
      </c>
    </row>
    <row r="12" spans="2:4" ht="12.75">
      <c r="B12" s="2" t="s">
        <v>14</v>
      </c>
      <c r="C12" s="132">
        <v>-102708</v>
      </c>
      <c r="D12" s="132">
        <v>-98474</v>
      </c>
    </row>
    <row r="13" spans="2:4" ht="12.75">
      <c r="B13" s="2" t="s">
        <v>15</v>
      </c>
      <c r="C13" s="132">
        <v>-11551</v>
      </c>
      <c r="D13" s="132">
        <v>-11178</v>
      </c>
    </row>
    <row r="14" spans="2:4" ht="12.75">
      <c r="B14" s="2" t="s">
        <v>16</v>
      </c>
      <c r="C14" s="132">
        <v>3669</v>
      </c>
      <c r="D14" s="132">
        <v>3086</v>
      </c>
    </row>
    <row r="15" spans="2:4" ht="12.75">
      <c r="B15" s="2"/>
      <c r="C15" s="83"/>
      <c r="D15" s="83"/>
    </row>
    <row r="16" spans="2:4" ht="12.75">
      <c r="B16" s="26" t="s">
        <v>17</v>
      </c>
      <c r="C16" s="40">
        <f>SUM(C6:C14)</f>
        <v>172900</v>
      </c>
      <c r="D16" s="40">
        <f>SUM(D6:D14)</f>
        <v>172638</v>
      </c>
    </row>
    <row r="17" spans="2:4" ht="12.75">
      <c r="B17" s="2"/>
      <c r="C17" s="39"/>
      <c r="D17" s="39"/>
    </row>
    <row r="18" spans="2:4" ht="12.75">
      <c r="B18" s="2" t="s">
        <v>18</v>
      </c>
      <c r="C18" s="84">
        <v>2150</v>
      </c>
      <c r="D18" s="84">
        <v>6281</v>
      </c>
    </row>
    <row r="19" spans="2:4" ht="12.75">
      <c r="B19" s="2" t="s">
        <v>19</v>
      </c>
      <c r="C19" s="84">
        <v>45510</v>
      </c>
      <c r="D19" s="84">
        <v>22635</v>
      </c>
    </row>
    <row r="20" spans="2:4" ht="12.75">
      <c r="B20" s="2" t="s">
        <v>20</v>
      </c>
      <c r="C20" s="84">
        <v>-80109</v>
      </c>
      <c r="D20" s="84">
        <v>-57545</v>
      </c>
    </row>
    <row r="21" spans="2:4" ht="13.5">
      <c r="B21" s="58" t="s">
        <v>79</v>
      </c>
      <c r="C21" s="39"/>
      <c r="D21" s="39"/>
    </row>
    <row r="22" spans="2:4" ht="12.75">
      <c r="B22" s="26" t="s">
        <v>74</v>
      </c>
      <c r="C22" s="40">
        <f>SUM(C18:C20)</f>
        <v>-32449</v>
      </c>
      <c r="D22" s="40">
        <f>SUM(D18:D20)</f>
        <v>-28629</v>
      </c>
    </row>
    <row r="23" spans="2:4" ht="12.75">
      <c r="B23" s="2"/>
      <c r="C23" s="39"/>
      <c r="D23" s="39"/>
    </row>
    <row r="24" spans="2:4" ht="12.75">
      <c r="B24" s="2" t="s">
        <v>83</v>
      </c>
      <c r="C24" s="84">
        <v>0</v>
      </c>
      <c r="D24" s="84">
        <v>42709</v>
      </c>
    </row>
    <row r="25" spans="2:4" ht="12.75">
      <c r="B25" s="2"/>
      <c r="C25" s="39"/>
      <c r="D25" s="39"/>
    </row>
    <row r="26" spans="2:4" ht="12.75">
      <c r="B26" s="26" t="s">
        <v>21</v>
      </c>
      <c r="C26" s="40">
        <f>C16+C22+C24</f>
        <v>140451</v>
      </c>
      <c r="D26" s="40">
        <f>D16+D22+D24</f>
        <v>186718</v>
      </c>
    </row>
    <row r="27" spans="2:4" ht="12.75">
      <c r="B27" s="25"/>
      <c r="C27" s="38"/>
      <c r="D27" s="38"/>
    </row>
    <row r="28" spans="2:4" ht="12.75">
      <c r="B28" s="2" t="s">
        <v>53</v>
      </c>
      <c r="C28" s="84">
        <v>-51333</v>
      </c>
      <c r="D28" s="84">
        <v>-57347</v>
      </c>
    </row>
    <row r="29" spans="3:4" ht="12.75">
      <c r="C29" s="39"/>
      <c r="D29" s="39"/>
    </row>
    <row r="30" spans="2:4" ht="12.75">
      <c r="B30" s="26" t="s">
        <v>54</v>
      </c>
      <c r="C30" s="40">
        <f>C26+C28</f>
        <v>89118</v>
      </c>
      <c r="D30" s="40">
        <f>D26+D28</f>
        <v>129371</v>
      </c>
    </row>
    <row r="31" spans="2:4" ht="6" customHeight="1">
      <c r="B31" s="57"/>
      <c r="C31" s="38"/>
      <c r="D31" s="38"/>
    </row>
    <row r="32" spans="2:4" ht="12.75">
      <c r="B32" s="56" t="s">
        <v>75</v>
      </c>
      <c r="C32" s="41"/>
      <c r="D32" s="41"/>
    </row>
    <row r="33" spans="2:4" ht="12.75">
      <c r="B33" s="2" t="s">
        <v>76</v>
      </c>
      <c r="C33" s="132">
        <v>83215</v>
      </c>
      <c r="D33" s="132">
        <v>123480</v>
      </c>
    </row>
    <row r="34" spans="2:4" ht="12.75">
      <c r="B34" s="85" t="s">
        <v>77</v>
      </c>
      <c r="C34" s="133">
        <v>5903</v>
      </c>
      <c r="D34" s="133">
        <v>5891</v>
      </c>
    </row>
    <row r="37" ht="12.75">
      <c r="B37" s="134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12.75">
      <c r="A5" s="61"/>
      <c r="B5" s="27" t="s">
        <v>80</v>
      </c>
      <c r="C5" s="28">
        <v>41729</v>
      </c>
      <c r="D5" s="28" t="s">
        <v>85</v>
      </c>
    </row>
    <row r="6" spans="1:4" ht="12.75">
      <c r="A6" s="62" t="s">
        <v>2</v>
      </c>
      <c r="B6" s="11" t="s">
        <v>23</v>
      </c>
      <c r="C6" s="14">
        <v>836.3</v>
      </c>
      <c r="D6" s="14">
        <v>926.9</v>
      </c>
    </row>
    <row r="7" spans="2:4" ht="12.75">
      <c r="B7" s="5"/>
      <c r="C7" s="59"/>
      <c r="D7" s="59"/>
    </row>
    <row r="8" spans="1:4" s="10" customFormat="1" ht="12.75">
      <c r="A8" s="63" t="s">
        <v>3</v>
      </c>
      <c r="B8" s="13" t="s">
        <v>24</v>
      </c>
      <c r="C8" s="12">
        <v>78.4</v>
      </c>
      <c r="D8" s="12">
        <v>84.9</v>
      </c>
    </row>
    <row r="9" spans="2:4" ht="12.75">
      <c r="B9" s="5"/>
      <c r="C9" s="59"/>
      <c r="D9" s="59"/>
    </row>
    <row r="10" spans="2:4" ht="12.75">
      <c r="B10" s="5" t="s">
        <v>25</v>
      </c>
      <c r="C10" s="60">
        <v>-102.2</v>
      </c>
      <c r="D10" s="60">
        <v>-227.6</v>
      </c>
    </row>
    <row r="11" spans="2:4" ht="12.75">
      <c r="B11" s="5" t="s">
        <v>26</v>
      </c>
      <c r="C11" s="60">
        <v>-284.6</v>
      </c>
      <c r="D11" s="60">
        <v>-110.5</v>
      </c>
    </row>
    <row r="12" spans="2:4" ht="12.75">
      <c r="B12" s="5" t="s">
        <v>27</v>
      </c>
      <c r="C12" s="60">
        <v>-25.8</v>
      </c>
      <c r="D12" s="60">
        <v>-23.7</v>
      </c>
    </row>
    <row r="13" spans="2:4" ht="12.75">
      <c r="B13" s="5" t="s">
        <v>28</v>
      </c>
      <c r="C13" s="60">
        <v>-2</v>
      </c>
      <c r="D13" s="60">
        <v>-2</v>
      </c>
    </row>
    <row r="14" spans="1:4" ht="12.75">
      <c r="A14" s="62" t="s">
        <v>4</v>
      </c>
      <c r="B14" s="11" t="s">
        <v>29</v>
      </c>
      <c r="C14" s="21">
        <f>SUM(C10:C13)</f>
        <v>-414.6</v>
      </c>
      <c r="D14" s="21">
        <f>SUM(D10:D13)</f>
        <v>-363.8</v>
      </c>
    </row>
    <row r="15" spans="2:4" ht="12.75">
      <c r="B15" s="5"/>
      <c r="C15" s="60"/>
      <c r="D15" s="60"/>
    </row>
    <row r="16" spans="1:4" ht="12.75">
      <c r="A16" s="62" t="s">
        <v>5</v>
      </c>
      <c r="B16" s="11" t="s">
        <v>30</v>
      </c>
      <c r="C16" s="22">
        <f>+C14+C8+C6</f>
        <v>500.0999999999999</v>
      </c>
      <c r="D16" s="22">
        <f>+D14+D8+D6</f>
        <v>648</v>
      </c>
    </row>
    <row r="17" spans="2:4" ht="12.75">
      <c r="B17" s="4"/>
      <c r="C17" s="59"/>
      <c r="D17" s="59"/>
    </row>
    <row r="18" spans="1:4" ht="12.75">
      <c r="A18" s="62" t="s">
        <v>6</v>
      </c>
      <c r="B18" s="11" t="s">
        <v>31</v>
      </c>
      <c r="C18" s="12">
        <v>46</v>
      </c>
      <c r="D18" s="12">
        <v>52.6</v>
      </c>
    </row>
    <row r="19" spans="2:4" ht="12.75">
      <c r="B19" s="5"/>
      <c r="C19" s="59"/>
      <c r="D19" s="59"/>
    </row>
    <row r="20" spans="2:4" ht="12.75">
      <c r="B20" s="5" t="s">
        <v>81</v>
      </c>
      <c r="C20" s="135">
        <v>-3063.9</v>
      </c>
      <c r="D20" s="135">
        <v>-3243.3</v>
      </c>
    </row>
    <row r="21" spans="2:4" ht="12.75">
      <c r="B21" s="5" t="s">
        <v>32</v>
      </c>
      <c r="C21" s="135">
        <v>-7.5</v>
      </c>
      <c r="D21" s="135">
        <v>-8.5</v>
      </c>
    </row>
    <row r="22" spans="2:4" ht="12.75">
      <c r="B22" s="5" t="s">
        <v>33</v>
      </c>
      <c r="C22" s="135">
        <v>-15</v>
      </c>
      <c r="D22" s="135">
        <v>-15.5</v>
      </c>
    </row>
    <row r="23" spans="1:4" ht="12.75">
      <c r="A23" s="62" t="s">
        <v>7</v>
      </c>
      <c r="B23" s="11" t="s">
        <v>34</v>
      </c>
      <c r="C23" s="21">
        <f>SUM(C20:C22)</f>
        <v>-3086.4</v>
      </c>
      <c r="D23" s="21">
        <f>SUM(D20:D22)</f>
        <v>-3267.3</v>
      </c>
    </row>
    <row r="24" spans="2:4" ht="12.75">
      <c r="B24" s="15"/>
      <c r="C24" s="21"/>
      <c r="D24" s="21"/>
    </row>
    <row r="25" spans="1:4" ht="12.75">
      <c r="A25" s="62" t="s">
        <v>55</v>
      </c>
      <c r="B25" s="11" t="s">
        <v>35</v>
      </c>
      <c r="C25" s="21">
        <f>C18+C23</f>
        <v>-3040.4</v>
      </c>
      <c r="D25" s="21">
        <f>D18+D23</f>
        <v>-3214.7000000000003</v>
      </c>
    </row>
    <row r="26" spans="2:4" ht="12.75">
      <c r="B26" s="15"/>
      <c r="C26" s="21"/>
      <c r="D26" s="21"/>
    </row>
    <row r="27" spans="1:4" ht="12.75">
      <c r="A27" s="62" t="s">
        <v>56</v>
      </c>
      <c r="B27" s="11" t="s">
        <v>36</v>
      </c>
      <c r="C27" s="21">
        <f>C16+C25</f>
        <v>-2540.3</v>
      </c>
      <c r="D27" s="21">
        <f>D16+D25</f>
        <v>-2566.7000000000003</v>
      </c>
    </row>
    <row r="28" spans="2:4" ht="12.75">
      <c r="B28" s="15"/>
      <c r="C28" s="16"/>
      <c r="D28" s="29"/>
    </row>
    <row r="29" spans="2:4" ht="12.75">
      <c r="B29" s="15"/>
      <c r="C29" s="16"/>
      <c r="D29" s="16"/>
    </row>
    <row r="30" ht="12.75">
      <c r="B30" s="134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2.8515625" style="0" customWidth="1"/>
    <col min="4" max="4" width="12.00390625" style="0" customWidth="1"/>
    <col min="5" max="5" width="10.8515625" style="0" customWidth="1"/>
    <col min="6" max="7" width="10.00390625" style="0" bestFit="1" customWidth="1"/>
  </cols>
  <sheetData>
    <row r="2" spans="1:15" s="17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7" ht="12.75">
      <c r="A3" s="64" t="s">
        <v>62</v>
      </c>
      <c r="B3" s="92">
        <v>41729</v>
      </c>
      <c r="C3" s="72" t="s">
        <v>1</v>
      </c>
      <c r="D3" s="92">
        <v>41364</v>
      </c>
      <c r="E3" s="77" t="s">
        <v>1</v>
      </c>
      <c r="F3" s="93" t="s">
        <v>60</v>
      </c>
      <c r="G3" s="94" t="s">
        <v>61</v>
      </c>
    </row>
    <row r="4" spans="1:7" ht="12.75">
      <c r="A4" s="52" t="s">
        <v>39</v>
      </c>
      <c r="B4" s="136">
        <v>561.94</v>
      </c>
      <c r="C4" s="73">
        <f>B4/$B$4</f>
        <v>1</v>
      </c>
      <c r="D4" s="136">
        <v>688.34</v>
      </c>
      <c r="E4" s="73">
        <f>D4/$D$4</f>
        <v>1</v>
      </c>
      <c r="F4" s="19">
        <f>B4-D4</f>
        <v>-126.39999999999998</v>
      </c>
      <c r="G4" s="20">
        <f>B4/D4-1</f>
        <v>-0.1836301827585205</v>
      </c>
    </row>
    <row r="5" spans="1:15" ht="12.75">
      <c r="A5" s="53" t="s">
        <v>37</v>
      </c>
      <c r="B5" s="137">
        <v>-411.75</v>
      </c>
      <c r="C5" s="74">
        <f>B5/$B$4</f>
        <v>-0.7327294728974623</v>
      </c>
      <c r="D5" s="137">
        <v>-526.25</v>
      </c>
      <c r="E5" s="74">
        <f>D5/$D$4</f>
        <v>-0.7645204404799953</v>
      </c>
      <c r="F5" s="87">
        <f>B5-D5</f>
        <v>114.5</v>
      </c>
      <c r="G5" s="23">
        <f>B5/D5-1</f>
        <v>-0.21757719714964374</v>
      </c>
      <c r="H5" s="17"/>
      <c r="I5" s="17"/>
      <c r="J5" s="17"/>
      <c r="K5" s="17"/>
      <c r="L5" s="17"/>
      <c r="M5" s="17"/>
      <c r="N5" s="17"/>
      <c r="O5" s="17"/>
    </row>
    <row r="6" spans="1:15" s="17" customFormat="1" ht="12.75">
      <c r="A6" s="53" t="s">
        <v>12</v>
      </c>
      <c r="B6" s="137">
        <v>-34.7</v>
      </c>
      <c r="C6" s="74">
        <f>B6/$B$4</f>
        <v>-0.06175036480763071</v>
      </c>
      <c r="D6" s="137">
        <v>-33.14</v>
      </c>
      <c r="E6" s="74">
        <f>D6/$D$4</f>
        <v>-0.048144812156782985</v>
      </c>
      <c r="F6" s="87">
        <f>B6-D6</f>
        <v>-1.5600000000000023</v>
      </c>
      <c r="G6" s="23">
        <f>B6/D6-1</f>
        <v>0.04707302353651177</v>
      </c>
      <c r="H6"/>
      <c r="I6"/>
      <c r="J6"/>
      <c r="K6"/>
      <c r="L6"/>
      <c r="M6"/>
      <c r="N6"/>
      <c r="O6"/>
    </row>
    <row r="7" spans="1:7" ht="12.75">
      <c r="A7" s="53" t="s">
        <v>16</v>
      </c>
      <c r="B7" s="138">
        <v>1.1</v>
      </c>
      <c r="C7" s="75">
        <f>B7/$B$4</f>
        <v>0.0019575043598960744</v>
      </c>
      <c r="D7" s="138">
        <v>1</v>
      </c>
      <c r="E7" s="75">
        <f>D7/$D$4</f>
        <v>0.001452770433216143</v>
      </c>
      <c r="F7" s="88">
        <f>B7-D7</f>
        <v>0.10000000000000009</v>
      </c>
      <c r="G7" s="23">
        <f>B7/D7-1</f>
        <v>0.10000000000000009</v>
      </c>
    </row>
    <row r="8" spans="1:7" ht="12.75">
      <c r="A8" s="54" t="s">
        <v>38</v>
      </c>
      <c r="B8" s="36">
        <f>SUM(B4:B7)</f>
        <v>116.59000000000005</v>
      </c>
      <c r="C8" s="76">
        <f>B8/$B$4</f>
        <v>0.20747766665480308</v>
      </c>
      <c r="D8" s="31">
        <f>SUM(D4:D7)</f>
        <v>129.95000000000005</v>
      </c>
      <c r="E8" s="76">
        <f>D8/$D$4</f>
        <v>0.18878751779643788</v>
      </c>
      <c r="F8" s="32">
        <f>B8-D8</f>
        <v>-13.36</v>
      </c>
      <c r="G8" s="33">
        <f>B8/D8-1</f>
        <v>-0.102808772604848</v>
      </c>
    </row>
    <row r="9" spans="8:15" ht="12.75">
      <c r="H9" s="17"/>
      <c r="I9" s="17"/>
      <c r="J9" s="17"/>
      <c r="K9" s="17"/>
      <c r="L9" s="17"/>
      <c r="M9" s="17"/>
      <c r="N9" s="17"/>
      <c r="O9" s="17"/>
    </row>
    <row r="10" spans="1:5" ht="15" customHeight="1">
      <c r="A10" s="64" t="s">
        <v>63</v>
      </c>
      <c r="B10" s="92">
        <f>B3</f>
        <v>41729</v>
      </c>
      <c r="C10" s="92">
        <f>D3</f>
        <v>41364</v>
      </c>
      <c r="D10" s="93" t="s">
        <v>60</v>
      </c>
      <c r="E10" s="95" t="s">
        <v>61</v>
      </c>
    </row>
    <row r="11" spans="1:5" ht="12.75">
      <c r="A11" s="53" t="s">
        <v>64</v>
      </c>
      <c r="B11" s="139">
        <v>1059.9</v>
      </c>
      <c r="C11" s="139">
        <v>1368.1</v>
      </c>
      <c r="D11" s="86">
        <f>B11-C11</f>
        <v>-308.1999999999998</v>
      </c>
      <c r="E11" s="23">
        <f>B11/C11-1</f>
        <v>-0.22527593012206704</v>
      </c>
    </row>
    <row r="12" spans="1:5" ht="12.75">
      <c r="A12" s="53" t="s">
        <v>66</v>
      </c>
      <c r="B12" s="139">
        <v>1050.8</v>
      </c>
      <c r="C12" s="139">
        <v>1219.8</v>
      </c>
      <c r="D12" s="86">
        <f>B12-C12</f>
        <v>-169</v>
      </c>
      <c r="E12" s="23">
        <f>B12/C12-1</f>
        <v>-0.1385473028365306</v>
      </c>
    </row>
    <row r="13" spans="1:5" ht="12.75">
      <c r="A13" s="48" t="s">
        <v>40</v>
      </c>
      <c r="B13" s="118">
        <v>311.7</v>
      </c>
      <c r="C13" s="118">
        <v>235</v>
      </c>
      <c r="D13" s="46">
        <f>B13-C13</f>
        <v>76.69999999999999</v>
      </c>
      <c r="E13" s="49">
        <f>B13/C13-1</f>
        <v>0.32638297872340427</v>
      </c>
    </row>
    <row r="14" spans="1:5" ht="12.75">
      <c r="A14" s="55" t="s">
        <v>65</v>
      </c>
      <c r="B14" s="119">
        <v>219.4</v>
      </c>
      <c r="C14" s="119">
        <v>269.1</v>
      </c>
      <c r="D14" s="89">
        <f>B14-C14</f>
        <v>-49.70000000000002</v>
      </c>
      <c r="E14" s="90">
        <f>B14/C14-1</f>
        <v>-0.18468970642883686</v>
      </c>
    </row>
    <row r="15" spans="1:5" ht="12.75">
      <c r="A15" s="50"/>
      <c r="B15" s="45"/>
      <c r="C15" s="45"/>
      <c r="D15" s="46"/>
      <c r="E15" s="47"/>
    </row>
    <row r="16" spans="1:5" ht="12.75">
      <c r="A16" s="65" t="s">
        <v>67</v>
      </c>
      <c r="B16" s="92">
        <f>B10</f>
        <v>41729</v>
      </c>
      <c r="C16" s="92">
        <f>C10</f>
        <v>41364</v>
      </c>
      <c r="D16" s="93" t="s">
        <v>60</v>
      </c>
      <c r="E16" s="95" t="s">
        <v>61</v>
      </c>
    </row>
    <row r="17" spans="1:7" s="17" customFormat="1" ht="12.75">
      <c r="A17" s="52" t="s">
        <v>38</v>
      </c>
      <c r="B17" s="82">
        <f>B8</f>
        <v>116.59000000000005</v>
      </c>
      <c r="C17" s="82">
        <f>D8</f>
        <v>129.95000000000005</v>
      </c>
      <c r="D17" s="117">
        <f>B17-C17</f>
        <v>-13.36</v>
      </c>
      <c r="E17" s="120">
        <f>B17/C17-1</f>
        <v>-0.102808772604848</v>
      </c>
      <c r="F17"/>
      <c r="G17"/>
    </row>
    <row r="18" spans="1:5" ht="12.75">
      <c r="A18" s="53" t="s">
        <v>68</v>
      </c>
      <c r="B18" s="82">
        <v>275.608</v>
      </c>
      <c r="C18" s="82">
        <v>271.112</v>
      </c>
      <c r="D18" s="117">
        <f>B18-C18</f>
        <v>4.495999999999981</v>
      </c>
      <c r="E18" s="120">
        <f>B18/C18-1</f>
        <v>0.01658355218507479</v>
      </c>
    </row>
    <row r="19" spans="1:5" ht="12.75">
      <c r="A19" s="55" t="s">
        <v>69</v>
      </c>
      <c r="B19" s="106">
        <f>+B17/B18</f>
        <v>0.42302835911874853</v>
      </c>
      <c r="C19" s="106">
        <f>+C17/C18</f>
        <v>0.47932219894361017</v>
      </c>
      <c r="D19" s="140" t="s">
        <v>87</v>
      </c>
      <c r="E19" s="1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7109375" style="0" customWidth="1"/>
    <col min="4" max="4" width="11.140625" style="0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2" ht="12.75">
      <c r="A2" s="51"/>
    </row>
    <row r="3" spans="1:7" ht="12.75">
      <c r="A3" s="66" t="s">
        <v>62</v>
      </c>
      <c r="B3" s="96">
        <v>41729</v>
      </c>
      <c r="C3" s="78" t="s">
        <v>1</v>
      </c>
      <c r="D3" s="141">
        <v>41364</v>
      </c>
      <c r="E3" s="78" t="s">
        <v>1</v>
      </c>
      <c r="F3" s="97" t="s">
        <v>60</v>
      </c>
      <c r="G3" s="98" t="s">
        <v>61</v>
      </c>
    </row>
    <row r="4" spans="1:7" ht="12.75">
      <c r="A4" s="52" t="s">
        <v>39</v>
      </c>
      <c r="B4" s="142">
        <v>372</v>
      </c>
      <c r="C4" s="122">
        <f>B4/$B$4</f>
        <v>1</v>
      </c>
      <c r="D4" s="142">
        <v>422.14</v>
      </c>
      <c r="E4" s="73">
        <f>+D4/D$4</f>
        <v>1</v>
      </c>
      <c r="F4" s="19">
        <f>B4-D4</f>
        <v>-50.139999999999986</v>
      </c>
      <c r="G4" s="20">
        <f>B4/D4-1</f>
        <v>-0.11877576159567915</v>
      </c>
    </row>
    <row r="5" spans="1:7" ht="12.75">
      <c r="A5" s="53" t="s">
        <v>37</v>
      </c>
      <c r="B5" s="137">
        <v>-327.6</v>
      </c>
      <c r="C5" s="123">
        <f>B5/$B$4</f>
        <v>-0.8806451612903227</v>
      </c>
      <c r="D5" s="137">
        <v>-389.05</v>
      </c>
      <c r="E5" s="74">
        <f>+D5/D$4</f>
        <v>-0.9216136826645189</v>
      </c>
      <c r="F5" s="87">
        <f>B5-D5</f>
        <v>61.44999999999999</v>
      </c>
      <c r="G5" s="23">
        <f>B5/D5-1</f>
        <v>-0.15794884976224133</v>
      </c>
    </row>
    <row r="6" spans="1:7" ht="12.75">
      <c r="A6" s="53" t="s">
        <v>12</v>
      </c>
      <c r="B6" s="137">
        <v>-9.7</v>
      </c>
      <c r="C6" s="123">
        <f>B6/$B$4</f>
        <v>-0.0260752688172043</v>
      </c>
      <c r="D6" s="137">
        <v>-7.7</v>
      </c>
      <c r="E6" s="74">
        <f>+D6/D$4</f>
        <v>-0.018240394182024923</v>
      </c>
      <c r="F6" s="87">
        <f>B6-D6</f>
        <v>-1.9999999999999991</v>
      </c>
      <c r="G6" s="23">
        <f>B6/D6-1</f>
        <v>0.2597402597402596</v>
      </c>
    </row>
    <row r="7" spans="1:7" ht="12.75">
      <c r="A7" s="53" t="s">
        <v>16</v>
      </c>
      <c r="B7" s="139">
        <v>1.5</v>
      </c>
      <c r="C7" s="124">
        <f>B7/$B$4</f>
        <v>0.004032258064516129</v>
      </c>
      <c r="D7" s="139">
        <v>1.2</v>
      </c>
      <c r="E7" s="75">
        <f>+D7/D$4</f>
        <v>0.002842658833562325</v>
      </c>
      <c r="F7" s="88">
        <f>B7-D7</f>
        <v>0.30000000000000004</v>
      </c>
      <c r="G7" s="23">
        <f>B7/D7-1</f>
        <v>0.25</v>
      </c>
    </row>
    <row r="8" spans="1:7" ht="12.75">
      <c r="A8" s="54" t="s">
        <v>38</v>
      </c>
      <c r="B8" s="125">
        <f>SUM(B4:B7)</f>
        <v>36.199999999999974</v>
      </c>
      <c r="C8" s="126">
        <f>B8/$B$4</f>
        <v>0.09731182795698917</v>
      </c>
      <c r="D8" s="31">
        <f>SUM(D4:D7)</f>
        <v>26.589999999999975</v>
      </c>
      <c r="E8" s="76">
        <f>+D8/D$4</f>
        <v>0.06298858198701847</v>
      </c>
      <c r="F8" s="32">
        <f>B8-D8</f>
        <v>9.61</v>
      </c>
      <c r="G8" s="33">
        <f>B8/D8-1</f>
        <v>0.36141406543813503</v>
      </c>
    </row>
    <row r="10" spans="1:5" ht="12.75">
      <c r="A10" s="66" t="s">
        <v>63</v>
      </c>
      <c r="B10" s="96">
        <f>+B3</f>
        <v>41729</v>
      </c>
      <c r="C10" s="96">
        <f>+D3</f>
        <v>41364</v>
      </c>
      <c r="D10" s="97" t="s">
        <v>60</v>
      </c>
      <c r="E10" s="99" t="s">
        <v>61</v>
      </c>
    </row>
    <row r="11" spans="1:5" ht="12.75">
      <c r="A11" s="6" t="s">
        <v>70</v>
      </c>
      <c r="B11" s="138">
        <v>2264.4</v>
      </c>
      <c r="C11" s="138">
        <v>2371.3</v>
      </c>
      <c r="D11" s="88">
        <f>B11-C11</f>
        <v>-106.90000000000009</v>
      </c>
      <c r="E11" s="23">
        <f>B11/C11-1</f>
        <v>-0.04508075739046091</v>
      </c>
    </row>
    <row r="12" spans="1:5" ht="12.75">
      <c r="A12" s="8" t="s">
        <v>71</v>
      </c>
      <c r="B12" s="143">
        <v>744.9</v>
      </c>
      <c r="C12" s="143">
        <v>740.9</v>
      </c>
      <c r="D12" s="89">
        <f>B12-C12</f>
        <v>4</v>
      </c>
      <c r="E12" s="90">
        <f>B12/C12-1</f>
        <v>0.005398839249561416</v>
      </c>
    </row>
    <row r="14" spans="1:5" ht="12.75">
      <c r="A14" s="67" t="s">
        <v>67</v>
      </c>
      <c r="B14" s="96">
        <f>+B10</f>
        <v>41729</v>
      </c>
      <c r="C14" s="96">
        <f>+D3</f>
        <v>41364</v>
      </c>
      <c r="D14" s="97" t="s">
        <v>60</v>
      </c>
      <c r="E14" s="99" t="s">
        <v>61</v>
      </c>
    </row>
    <row r="15" spans="1:5" s="17" customFormat="1" ht="12.75">
      <c r="A15" s="52" t="s">
        <v>38</v>
      </c>
      <c r="B15" s="37">
        <f>B8</f>
        <v>36.199999999999974</v>
      </c>
      <c r="C15" s="82">
        <f>D8</f>
        <v>26.589999999999975</v>
      </c>
      <c r="D15" s="117">
        <f>B15-C15</f>
        <v>9.61</v>
      </c>
      <c r="E15" s="120">
        <f>B15/C15-1</f>
        <v>0.36141406543813503</v>
      </c>
    </row>
    <row r="16" spans="1:5" ht="12.75">
      <c r="A16" s="53" t="s">
        <v>68</v>
      </c>
      <c r="B16" s="37">
        <f>+GAS!B18</f>
        <v>275.608</v>
      </c>
      <c r="C16" s="82">
        <f>+GAS!C18</f>
        <v>271.112</v>
      </c>
      <c r="D16" s="117">
        <f>B16-C16</f>
        <v>4.495999999999981</v>
      </c>
      <c r="E16" s="120">
        <f>B16/C16-1</f>
        <v>0.01658355218507479</v>
      </c>
    </row>
    <row r="17" spans="1:5" ht="12.75">
      <c r="A17" s="55" t="s">
        <v>69</v>
      </c>
      <c r="B17" s="91">
        <f>+B15/B16</f>
        <v>0.13134596963803655</v>
      </c>
      <c r="C17" s="91">
        <f>+C15/C16</f>
        <v>0.09807754728673011</v>
      </c>
      <c r="D17" s="140" t="s">
        <v>88</v>
      </c>
      <c r="E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57421875" style="0" bestFit="1" customWidth="1"/>
    <col min="3" max="3" width="9.7109375" style="0" bestFit="1" customWidth="1"/>
    <col min="4" max="4" width="11.421875" style="0" customWidth="1"/>
    <col min="5" max="5" width="9.7109375" style="0" customWidth="1"/>
    <col min="6" max="7" width="9.421875" style="0" customWidth="1"/>
  </cols>
  <sheetData>
    <row r="3" spans="1:7" ht="12.75">
      <c r="A3" s="68" t="s">
        <v>62</v>
      </c>
      <c r="B3" s="100">
        <v>41729</v>
      </c>
      <c r="C3" s="79" t="s">
        <v>1</v>
      </c>
      <c r="D3" s="100">
        <v>41364</v>
      </c>
      <c r="E3" s="79" t="s">
        <v>1</v>
      </c>
      <c r="F3" s="101" t="s">
        <v>60</v>
      </c>
      <c r="G3" s="102" t="s">
        <v>61</v>
      </c>
    </row>
    <row r="4" spans="1:7" ht="12.75">
      <c r="A4" s="52" t="s">
        <v>39</v>
      </c>
      <c r="B4" s="144">
        <v>170.4</v>
      </c>
      <c r="C4" s="73">
        <f>B4/$B$4</f>
        <v>1</v>
      </c>
      <c r="D4" s="144">
        <v>165</v>
      </c>
      <c r="E4" s="73">
        <f>D4/$D$4</f>
        <v>1</v>
      </c>
      <c r="F4" s="19">
        <f>B4-D4</f>
        <v>5.400000000000006</v>
      </c>
      <c r="G4" s="20">
        <f>B4/D4-1</f>
        <v>0.032727272727272716</v>
      </c>
    </row>
    <row r="5" spans="1:7" ht="12.75">
      <c r="A5" s="53" t="s">
        <v>37</v>
      </c>
      <c r="B5" s="145">
        <v>-89.2</v>
      </c>
      <c r="C5" s="74">
        <f>B5/$B$4</f>
        <v>-0.5234741784037559</v>
      </c>
      <c r="D5" s="145">
        <v>-88.44</v>
      </c>
      <c r="E5" s="74">
        <f>D5/$D$4</f>
        <v>-0.536</v>
      </c>
      <c r="F5" s="87">
        <f>B5-D5</f>
        <v>-0.7600000000000051</v>
      </c>
      <c r="G5" s="23">
        <f>B5/D5-1</f>
        <v>0.008593396653098218</v>
      </c>
    </row>
    <row r="6" spans="1:7" ht="12.75">
      <c r="A6" s="53" t="s">
        <v>12</v>
      </c>
      <c r="B6" s="145">
        <v>-33</v>
      </c>
      <c r="C6" s="74">
        <f>B6/$B$4</f>
        <v>-0.1936619718309859</v>
      </c>
      <c r="D6" s="145">
        <v>-32.84</v>
      </c>
      <c r="E6" s="74">
        <f>D6/$D$4</f>
        <v>-0.19903030303030306</v>
      </c>
      <c r="F6" s="87">
        <f>B6-D6</f>
        <v>-0.1599999999999966</v>
      </c>
      <c r="G6" s="23">
        <f>B6/D6-1</f>
        <v>0.004872107186357999</v>
      </c>
    </row>
    <row r="7" spans="1:7" ht="12.75">
      <c r="A7" s="53" t="s">
        <v>16</v>
      </c>
      <c r="B7" s="146">
        <v>0.3</v>
      </c>
      <c r="C7" s="75">
        <f>B7/$B$4</f>
        <v>0.00176056338028169</v>
      </c>
      <c r="D7" s="146">
        <v>0.4</v>
      </c>
      <c r="E7" s="75">
        <f>D7/$D$4</f>
        <v>0.0024242424242424242</v>
      </c>
      <c r="F7" s="88">
        <f>B7-D7</f>
        <v>-0.10000000000000003</v>
      </c>
      <c r="G7" s="23">
        <f>B7/D7-1</f>
        <v>-0.2500000000000001</v>
      </c>
    </row>
    <row r="8" spans="1:7" ht="12.75">
      <c r="A8" s="54" t="s">
        <v>38</v>
      </c>
      <c r="B8" s="31">
        <f>SUM(B4:B7)</f>
        <v>48.5</v>
      </c>
      <c r="C8" s="76">
        <f>B8/$B$4</f>
        <v>0.2846244131455399</v>
      </c>
      <c r="D8" s="31">
        <f>SUM(D4:D7)</f>
        <v>44.12</v>
      </c>
      <c r="E8" s="76">
        <f>D8/$D$4</f>
        <v>0.2673939393939394</v>
      </c>
      <c r="F8" s="32">
        <f>B8-D8</f>
        <v>4.380000000000003</v>
      </c>
      <c r="G8" s="33">
        <f>B8/D8-1</f>
        <v>0.09927470534904814</v>
      </c>
    </row>
    <row r="9" spans="1:7" ht="12.75">
      <c r="A9" s="7"/>
      <c r="B9" s="104"/>
      <c r="C9" s="104"/>
      <c r="D9" s="104"/>
      <c r="E9" s="104"/>
      <c r="F9" s="104"/>
      <c r="G9" s="104"/>
    </row>
    <row r="10" spans="1:5" ht="12.75">
      <c r="A10" s="68" t="s">
        <v>63</v>
      </c>
      <c r="B10" s="100">
        <f>+B3</f>
        <v>41729</v>
      </c>
      <c r="C10" s="100">
        <f>+D3</f>
        <v>41364</v>
      </c>
      <c r="D10" s="101" t="s">
        <v>60</v>
      </c>
      <c r="E10" s="103" t="s">
        <v>61</v>
      </c>
    </row>
    <row r="11" spans="1:5" ht="12.75">
      <c r="A11" s="52" t="s">
        <v>72</v>
      </c>
      <c r="B11" s="104"/>
      <c r="C11" s="104"/>
      <c r="D11" s="104"/>
      <c r="E11" s="105"/>
    </row>
    <row r="12" spans="1:5" ht="12.75">
      <c r="A12" s="6" t="s">
        <v>78</v>
      </c>
      <c r="B12" s="82">
        <v>68.3</v>
      </c>
      <c r="C12" s="82">
        <v>69.2</v>
      </c>
      <c r="D12" s="86">
        <f>B12-C12</f>
        <v>-0.9000000000000057</v>
      </c>
      <c r="E12" s="23">
        <f>B12/C12-1</f>
        <v>-0.013005780346820872</v>
      </c>
    </row>
    <row r="13" spans="1:5" ht="12.75">
      <c r="A13" s="6" t="s">
        <v>43</v>
      </c>
      <c r="B13" s="82">
        <v>56.5</v>
      </c>
      <c r="C13" s="82">
        <v>57.1</v>
      </c>
      <c r="D13" s="86">
        <f>B13-C13</f>
        <v>-0.6000000000000014</v>
      </c>
      <c r="E13" s="23">
        <f>B13/C13-1</f>
        <v>-0.010507880910682998</v>
      </c>
    </row>
    <row r="14" spans="1:5" ht="12.75">
      <c r="A14" s="8" t="s">
        <v>42</v>
      </c>
      <c r="B14" s="119">
        <v>56.1</v>
      </c>
      <c r="C14" s="119">
        <v>56.3</v>
      </c>
      <c r="D14" s="89">
        <f>B14-C14</f>
        <v>-0.19999999999999574</v>
      </c>
      <c r="E14" s="90">
        <f>B14/C14-1</f>
        <v>-0.003552397868561208</v>
      </c>
    </row>
    <row r="16" spans="1:5" ht="12.75">
      <c r="A16" s="69" t="s">
        <v>67</v>
      </c>
      <c r="B16" s="100">
        <f>+B10</f>
        <v>41729</v>
      </c>
      <c r="C16" s="100">
        <f>+C10</f>
        <v>41364</v>
      </c>
      <c r="D16" s="101" t="s">
        <v>60</v>
      </c>
      <c r="E16" s="103" t="s">
        <v>61</v>
      </c>
    </row>
    <row r="17" spans="1:5" s="17" customFormat="1" ht="12.75">
      <c r="A17" s="52" t="s">
        <v>38</v>
      </c>
      <c r="B17" s="37">
        <f>B8</f>
        <v>48.5</v>
      </c>
      <c r="C17" s="82">
        <f>D8</f>
        <v>44.12</v>
      </c>
      <c r="D17" s="117">
        <f>B17-C17</f>
        <v>4.380000000000003</v>
      </c>
      <c r="E17" s="120">
        <f>B17/C17-1</f>
        <v>0.09927470534904814</v>
      </c>
    </row>
    <row r="18" spans="1:5" ht="12.75">
      <c r="A18" s="53" t="s">
        <v>68</v>
      </c>
      <c r="B18" s="37">
        <f>+GAS!B18</f>
        <v>275.608</v>
      </c>
      <c r="C18" s="82">
        <f>+GAS!C18</f>
        <v>271.112</v>
      </c>
      <c r="D18" s="117">
        <f>B18-C18</f>
        <v>4.495999999999981</v>
      </c>
      <c r="E18" s="120">
        <f>B18/C18-1</f>
        <v>0.01658355218507479</v>
      </c>
    </row>
    <row r="19" spans="1:5" ht="12.75">
      <c r="A19" s="55" t="s">
        <v>69</v>
      </c>
      <c r="B19" s="91">
        <f>+B17/B18</f>
        <v>0.1759745725813474</v>
      </c>
      <c r="C19" s="106">
        <f>+C17/C18</f>
        <v>0.16273717135353652</v>
      </c>
      <c r="D19" s="140" t="s">
        <v>90</v>
      </c>
      <c r="E19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128" t="s">
        <v>62</v>
      </c>
      <c r="B3" s="107">
        <v>41729</v>
      </c>
      <c r="C3" s="108" t="s">
        <v>1</v>
      </c>
      <c r="D3" s="107">
        <v>41364</v>
      </c>
      <c r="E3" s="108" t="s">
        <v>1</v>
      </c>
      <c r="F3" s="109" t="s">
        <v>60</v>
      </c>
      <c r="G3" s="110" t="s">
        <v>61</v>
      </c>
    </row>
    <row r="4" spans="1:7" ht="12.75">
      <c r="A4" s="52" t="s">
        <v>39</v>
      </c>
      <c r="B4" s="142">
        <v>222.7</v>
      </c>
      <c r="C4" s="73">
        <f>B4/$B$4</f>
        <v>1</v>
      </c>
      <c r="D4" s="142">
        <v>205.7</v>
      </c>
      <c r="E4" s="73">
        <f>D4/$D$4</f>
        <v>1</v>
      </c>
      <c r="F4" s="19">
        <f>B4-D4</f>
        <v>17</v>
      </c>
      <c r="G4" s="20">
        <f>B4/D4-1</f>
        <v>0.0826446280991735</v>
      </c>
    </row>
    <row r="5" spans="1:7" ht="12.75">
      <c r="A5" s="53" t="s">
        <v>37</v>
      </c>
      <c r="B5" s="137">
        <v>-108.3</v>
      </c>
      <c r="C5" s="74">
        <f>B5/$B$4</f>
        <v>-0.48630444544229906</v>
      </c>
      <c r="D5" s="137">
        <v>-98</v>
      </c>
      <c r="E5" s="74">
        <f>D5/$D$4</f>
        <v>-0.47642197374817696</v>
      </c>
      <c r="F5" s="87">
        <f>B5-D5</f>
        <v>-10.299999999999997</v>
      </c>
      <c r="G5" s="23">
        <f>B5/D5-1</f>
        <v>0.10510204081632657</v>
      </c>
    </row>
    <row r="6" spans="1:7" ht="12.75">
      <c r="A6" s="53" t="s">
        <v>12</v>
      </c>
      <c r="B6" s="137">
        <v>-45.1</v>
      </c>
      <c r="C6" s="74">
        <f>B6/$B$4</f>
        <v>-0.20251459362370905</v>
      </c>
      <c r="D6" s="137">
        <v>-43.4</v>
      </c>
      <c r="E6" s="74">
        <f>D6/$D$4</f>
        <v>-0.21098687408847838</v>
      </c>
      <c r="F6" s="87">
        <f>B6-D6</f>
        <v>-1.7000000000000028</v>
      </c>
      <c r="G6" s="23">
        <f>B6/D6-1</f>
        <v>0.03917050691244239</v>
      </c>
    </row>
    <row r="7" spans="1:7" ht="12.75">
      <c r="A7" s="53" t="s">
        <v>16</v>
      </c>
      <c r="B7" s="139">
        <v>0.5</v>
      </c>
      <c r="C7" s="75">
        <f>B7/$B$4</f>
        <v>0.00224517287831163</v>
      </c>
      <c r="D7" s="139">
        <v>0.4</v>
      </c>
      <c r="E7" s="75">
        <f>D7/$D$4</f>
        <v>0.0019445794846864367</v>
      </c>
      <c r="F7" s="88">
        <f>B7-D7</f>
        <v>0.09999999999999998</v>
      </c>
      <c r="G7" s="23">
        <f>B7/D7-1</f>
        <v>0.25</v>
      </c>
    </row>
    <row r="8" spans="1:7" ht="12.75">
      <c r="A8" s="54" t="s">
        <v>38</v>
      </c>
      <c r="B8" s="31">
        <f>SUM(B4:B7)</f>
        <v>69.79999999999998</v>
      </c>
      <c r="C8" s="76">
        <f>B8/$B$4</f>
        <v>0.3134261338123035</v>
      </c>
      <c r="D8" s="31">
        <f>SUM(D4:D7)</f>
        <v>64.69999999999999</v>
      </c>
      <c r="E8" s="76">
        <f>D8/$D$4</f>
        <v>0.31453573164803106</v>
      </c>
      <c r="F8" s="32">
        <f>B8-D8</f>
        <v>5.099999999999994</v>
      </c>
      <c r="G8" s="33">
        <f>B8/D8-1</f>
        <v>0.07882534775888717</v>
      </c>
    </row>
    <row r="9" spans="1:7" ht="12.75">
      <c r="A9" s="7"/>
      <c r="B9" s="104"/>
      <c r="C9" s="104"/>
      <c r="D9" s="104"/>
      <c r="E9" s="104"/>
      <c r="F9" s="104"/>
      <c r="G9" s="104"/>
    </row>
    <row r="10" spans="1:7" ht="12.75">
      <c r="A10" s="129" t="s">
        <v>41</v>
      </c>
      <c r="B10" s="107">
        <f>+B3</f>
        <v>41729</v>
      </c>
      <c r="C10" s="111" t="s">
        <v>1</v>
      </c>
      <c r="D10" s="107">
        <f>+D3</f>
        <v>41364</v>
      </c>
      <c r="E10" s="111" t="s">
        <v>1</v>
      </c>
      <c r="F10" s="109" t="s">
        <v>60</v>
      </c>
      <c r="G10" s="112" t="s">
        <v>61</v>
      </c>
    </row>
    <row r="11" spans="1:7" ht="12.75">
      <c r="A11" s="6" t="s">
        <v>44</v>
      </c>
      <c r="B11" s="37">
        <v>454.9</v>
      </c>
      <c r="C11" s="75">
        <f aca="true" t="shared" si="0" ref="C11:C22">B11/$B$15</f>
        <v>0.26937881210398534</v>
      </c>
      <c r="D11" s="37">
        <v>445.3</v>
      </c>
      <c r="E11" s="75">
        <f aca="true" t="shared" si="1" ref="E11:E22">+D11/D$15</f>
        <v>0.2947054930509596</v>
      </c>
      <c r="F11" s="86">
        <f>B11-D11</f>
        <v>9.599999999999966</v>
      </c>
      <c r="G11" s="23">
        <f>B11/D11-1</f>
        <v>0.021558499887716076</v>
      </c>
    </row>
    <row r="12" spans="1:7" ht="12.75">
      <c r="A12" s="6" t="s">
        <v>45</v>
      </c>
      <c r="B12" s="37">
        <v>561.9</v>
      </c>
      <c r="C12" s="75">
        <f t="shared" si="0"/>
        <v>0.33274116184046904</v>
      </c>
      <c r="D12" s="37">
        <v>410.8</v>
      </c>
      <c r="E12" s="75">
        <f t="shared" si="1"/>
        <v>0.27187293183322303</v>
      </c>
      <c r="F12" s="86">
        <f aca="true" t="shared" si="2" ref="F12:F22">B12-D12</f>
        <v>151.09999999999997</v>
      </c>
      <c r="G12" s="23">
        <f aca="true" t="shared" si="3" ref="G12:G22">B12/D12-1</f>
        <v>0.3678188899707886</v>
      </c>
    </row>
    <row r="13" spans="1:7" ht="12.75">
      <c r="A13" s="34" t="s">
        <v>58</v>
      </c>
      <c r="B13" s="35">
        <f>SUM(B11:B12)</f>
        <v>1016.8</v>
      </c>
      <c r="C13" s="76">
        <f t="shared" si="0"/>
        <v>0.6021199739444544</v>
      </c>
      <c r="D13" s="35">
        <f>SUM(D11:D12)</f>
        <v>856.1</v>
      </c>
      <c r="E13" s="76">
        <f t="shared" si="1"/>
        <v>0.5665784248841826</v>
      </c>
      <c r="F13" s="32">
        <f t="shared" si="2"/>
        <v>160.69999999999993</v>
      </c>
      <c r="G13" s="33">
        <f t="shared" si="3"/>
        <v>0.18771171592103708</v>
      </c>
    </row>
    <row r="14" spans="1:7" ht="12.75">
      <c r="A14" s="6" t="s">
        <v>59</v>
      </c>
      <c r="B14" s="37">
        <v>671.9</v>
      </c>
      <c r="C14" s="75">
        <f t="shared" si="0"/>
        <v>0.39788002605554573</v>
      </c>
      <c r="D14" s="37">
        <v>654.9</v>
      </c>
      <c r="E14" s="75">
        <f t="shared" si="1"/>
        <v>0.4334215751158173</v>
      </c>
      <c r="F14" s="86">
        <f t="shared" si="2"/>
        <v>17</v>
      </c>
      <c r="G14" s="23">
        <f t="shared" si="3"/>
        <v>0.025958161551381975</v>
      </c>
    </row>
    <row r="15" spans="1:7" s="17" customFormat="1" ht="12.75">
      <c r="A15" s="30" t="s">
        <v>46</v>
      </c>
      <c r="B15" s="35">
        <f>SUM(B13:B14)</f>
        <v>1688.6999999999998</v>
      </c>
      <c r="C15" s="76">
        <f t="shared" si="0"/>
        <v>1</v>
      </c>
      <c r="D15" s="35">
        <f>SUM(D13:D14)</f>
        <v>1511</v>
      </c>
      <c r="E15" s="76">
        <f t="shared" si="1"/>
        <v>1</v>
      </c>
      <c r="F15" s="32">
        <f t="shared" si="2"/>
        <v>177.69999999999982</v>
      </c>
      <c r="G15" s="33">
        <f t="shared" si="3"/>
        <v>0.1176042356055591</v>
      </c>
    </row>
    <row r="16" spans="1:7" ht="12.75">
      <c r="A16" s="6" t="s">
        <v>82</v>
      </c>
      <c r="B16" s="37">
        <v>310.1</v>
      </c>
      <c r="C16" s="75">
        <f t="shared" si="0"/>
        <v>0.18363237993722986</v>
      </c>
      <c r="D16" s="37">
        <v>234.3</v>
      </c>
      <c r="E16" s="75">
        <f t="shared" si="1"/>
        <v>0.15506287227001986</v>
      </c>
      <c r="F16" s="86">
        <f t="shared" si="2"/>
        <v>75.80000000000001</v>
      </c>
      <c r="G16" s="23">
        <f t="shared" si="3"/>
        <v>0.3235168587281263</v>
      </c>
    </row>
    <row r="17" spans="1:7" ht="12.75">
      <c r="A17" s="6" t="s">
        <v>47</v>
      </c>
      <c r="B17" s="37">
        <v>373.83</v>
      </c>
      <c r="C17" s="75">
        <f t="shared" si="0"/>
        <v>0.2213714691774738</v>
      </c>
      <c r="D17" s="37">
        <v>349.63</v>
      </c>
      <c r="E17" s="75">
        <f t="shared" si="1"/>
        <v>0.2313898080741231</v>
      </c>
      <c r="F17" s="86">
        <f t="shared" si="2"/>
        <v>24.19999999999999</v>
      </c>
      <c r="G17" s="23">
        <f t="shared" si="3"/>
        <v>0.06921602837285135</v>
      </c>
    </row>
    <row r="18" spans="1:7" ht="12.75">
      <c r="A18" s="6" t="s">
        <v>48</v>
      </c>
      <c r="B18" s="37">
        <v>96.5</v>
      </c>
      <c r="C18" s="75">
        <f t="shared" si="0"/>
        <v>0.05714454906140819</v>
      </c>
      <c r="D18" s="37">
        <v>87.1</v>
      </c>
      <c r="E18" s="75">
        <f t="shared" si="1"/>
        <v>0.057643944407677034</v>
      </c>
      <c r="F18" s="86">
        <f t="shared" si="2"/>
        <v>9.400000000000006</v>
      </c>
      <c r="G18" s="23">
        <f t="shared" si="3"/>
        <v>0.10792192881745133</v>
      </c>
    </row>
    <row r="19" spans="1:7" ht="12.75">
      <c r="A19" s="6" t="s">
        <v>49</v>
      </c>
      <c r="B19" s="37">
        <v>121.3</v>
      </c>
      <c r="C19" s="75">
        <f t="shared" si="0"/>
        <v>0.07183040208444366</v>
      </c>
      <c r="D19" s="37">
        <v>93.2</v>
      </c>
      <c r="E19" s="75">
        <f t="shared" si="1"/>
        <v>0.06168100595632032</v>
      </c>
      <c r="F19" s="86">
        <f t="shared" si="2"/>
        <v>28.099999999999994</v>
      </c>
      <c r="G19" s="23">
        <f t="shared" si="3"/>
        <v>0.3015021459227467</v>
      </c>
    </row>
    <row r="20" spans="1:7" ht="12.75">
      <c r="A20" s="6" t="s">
        <v>73</v>
      </c>
      <c r="B20" s="37">
        <v>340.73</v>
      </c>
      <c r="C20" s="75">
        <f t="shared" si="0"/>
        <v>0.20177059276366438</v>
      </c>
      <c r="D20" s="37">
        <v>313</v>
      </c>
      <c r="E20" s="75">
        <f t="shared" si="1"/>
        <v>0.2071475843812045</v>
      </c>
      <c r="F20" s="86">
        <f t="shared" si="2"/>
        <v>27.730000000000018</v>
      </c>
      <c r="G20" s="23">
        <f t="shared" si="3"/>
        <v>0.08859424920127812</v>
      </c>
    </row>
    <row r="21" spans="1:7" ht="12.75">
      <c r="A21" s="6" t="s">
        <v>50</v>
      </c>
      <c r="B21" s="37">
        <v>446.2</v>
      </c>
      <c r="C21" s="75">
        <f t="shared" si="0"/>
        <v>0.26422692011606563</v>
      </c>
      <c r="D21" s="37">
        <v>433.83</v>
      </c>
      <c r="E21" s="75">
        <f t="shared" si="1"/>
        <v>0.287114493712773</v>
      </c>
      <c r="F21" s="86">
        <f t="shared" si="2"/>
        <v>12.370000000000005</v>
      </c>
      <c r="G21" s="23">
        <f t="shared" si="3"/>
        <v>0.02851347301938545</v>
      </c>
    </row>
    <row r="22" spans="1:7" s="17" customFormat="1" ht="12.75">
      <c r="A22" s="30" t="str">
        <f>+A15</f>
        <v>Total waste treated</v>
      </c>
      <c r="B22" s="35">
        <f>SUM(B16:B21)</f>
        <v>1688.66</v>
      </c>
      <c r="C22" s="76">
        <f t="shared" si="0"/>
        <v>0.9999763131402856</v>
      </c>
      <c r="D22" s="35">
        <f>SUM(D16:D21)</f>
        <v>1511.06</v>
      </c>
      <c r="E22" s="76">
        <f t="shared" si="1"/>
        <v>1.0000397088021178</v>
      </c>
      <c r="F22" s="32">
        <f t="shared" si="2"/>
        <v>177.60000000000014</v>
      </c>
      <c r="G22" s="33">
        <f t="shared" si="3"/>
        <v>0.11753338715868344</v>
      </c>
    </row>
    <row r="24" spans="1:5" ht="12.75">
      <c r="A24" s="130" t="s">
        <v>67</v>
      </c>
      <c r="B24" s="107">
        <f>+B10</f>
        <v>41729</v>
      </c>
      <c r="C24" s="107">
        <f>+D10</f>
        <v>41364</v>
      </c>
      <c r="D24" s="109" t="s">
        <v>60</v>
      </c>
      <c r="E24" s="112" t="s">
        <v>61</v>
      </c>
    </row>
    <row r="25" spans="1:5" s="17" customFormat="1" ht="12.75">
      <c r="A25" s="52" t="s">
        <v>38</v>
      </c>
      <c r="B25" s="37">
        <f>B8</f>
        <v>69.79999999999998</v>
      </c>
      <c r="C25" s="37">
        <f>D8</f>
        <v>64.69999999999999</v>
      </c>
      <c r="D25" s="117">
        <f>B25-C25</f>
        <v>5.099999999999994</v>
      </c>
      <c r="E25" s="120">
        <f>B25/C25-1</f>
        <v>0.07882534775888717</v>
      </c>
    </row>
    <row r="26" spans="1:5" ht="12.75">
      <c r="A26" s="53" t="s">
        <v>68</v>
      </c>
      <c r="B26" s="37">
        <f>+GAS!B18</f>
        <v>275.608</v>
      </c>
      <c r="C26" s="37">
        <f>+GAS!C18</f>
        <v>271.112</v>
      </c>
      <c r="D26" s="117">
        <f>B26-C26</f>
        <v>4.495999999999981</v>
      </c>
      <c r="E26" s="120">
        <f>B26/C26-1</f>
        <v>0.01658355218507479</v>
      </c>
    </row>
    <row r="27" spans="1:5" ht="12.75">
      <c r="A27" s="55" t="s">
        <v>69</v>
      </c>
      <c r="B27" s="91">
        <f>+B25/B26</f>
        <v>0.2532582508490319</v>
      </c>
      <c r="C27" s="91">
        <f>+C25/C26</f>
        <v>0.23864675853521786</v>
      </c>
      <c r="D27" s="140" t="s">
        <v>89</v>
      </c>
      <c r="E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8.8515625" style="0" bestFit="1" customWidth="1"/>
    <col min="7" max="7" width="10.8515625" style="0" customWidth="1"/>
    <col min="9" max="9" width="6.8515625" style="0" customWidth="1"/>
  </cols>
  <sheetData>
    <row r="3" spans="1:7" ht="12.75">
      <c r="A3" s="70" t="s">
        <v>62</v>
      </c>
      <c r="B3" s="113">
        <v>41729</v>
      </c>
      <c r="C3" s="80" t="s">
        <v>1</v>
      </c>
      <c r="D3" s="113">
        <v>41364</v>
      </c>
      <c r="E3" s="81" t="s">
        <v>1</v>
      </c>
      <c r="F3" s="114" t="s">
        <v>60</v>
      </c>
      <c r="G3" s="115" t="s">
        <v>61</v>
      </c>
    </row>
    <row r="4" spans="1:7" ht="12.75">
      <c r="A4" s="52" t="s">
        <v>39</v>
      </c>
      <c r="B4" s="142">
        <v>28.5</v>
      </c>
      <c r="C4" s="73">
        <f>+B4/B$4</f>
        <v>1</v>
      </c>
      <c r="D4" s="142">
        <v>33.4</v>
      </c>
      <c r="E4" s="73">
        <f>D4/$D$4</f>
        <v>1</v>
      </c>
      <c r="F4" s="19">
        <f>B4-D4</f>
        <v>-4.899999999999999</v>
      </c>
      <c r="G4" s="20">
        <f>B4/D4-1</f>
        <v>-0.1467065868263473</v>
      </c>
    </row>
    <row r="5" spans="1:7" ht="12.75">
      <c r="A5" s="53" t="s">
        <v>37</v>
      </c>
      <c r="B5" s="137">
        <v>-19.5</v>
      </c>
      <c r="C5" s="74">
        <f>+B5/B$4</f>
        <v>-0.6842105263157895</v>
      </c>
      <c r="D5" s="137">
        <v>-21.7</v>
      </c>
      <c r="E5" s="74">
        <f>D5/$D$4</f>
        <v>-0.6497005988023952</v>
      </c>
      <c r="F5" s="87">
        <f>B5-D5</f>
        <v>2.1999999999999993</v>
      </c>
      <c r="G5" s="23">
        <f>B5/D5-1</f>
        <v>-0.10138248847926268</v>
      </c>
    </row>
    <row r="6" spans="1:7" ht="12.75">
      <c r="A6" s="53" t="s">
        <v>12</v>
      </c>
      <c r="B6" s="137">
        <v>-4.7</v>
      </c>
      <c r="C6" s="74">
        <f>+B6/B$4</f>
        <v>-0.1649122807017544</v>
      </c>
      <c r="D6" s="137">
        <v>-6.1</v>
      </c>
      <c r="E6" s="74">
        <f>D6/$D$4</f>
        <v>-0.18263473053892215</v>
      </c>
      <c r="F6" s="87">
        <f>B6-D6</f>
        <v>1.3999999999999995</v>
      </c>
      <c r="G6" s="23">
        <f>B6/D6-1</f>
        <v>-0.2295081967213114</v>
      </c>
    </row>
    <row r="7" spans="1:7" ht="12.75">
      <c r="A7" s="53" t="s">
        <v>16</v>
      </c>
      <c r="B7" s="139">
        <v>0.2</v>
      </c>
      <c r="C7" s="75">
        <f>+B7/B$4</f>
        <v>0.007017543859649123</v>
      </c>
      <c r="D7" s="139">
        <v>0.2</v>
      </c>
      <c r="E7" s="75">
        <f>D7/$D$4</f>
        <v>0.005988023952095809</v>
      </c>
      <c r="F7" s="88">
        <f>B7-D7</f>
        <v>0</v>
      </c>
      <c r="G7" s="23">
        <f>B7/D7-1</f>
        <v>0</v>
      </c>
    </row>
    <row r="8" spans="1:7" ht="12.75">
      <c r="A8" s="54" t="s">
        <v>38</v>
      </c>
      <c r="B8" s="31">
        <f>SUM(B4:B7)</f>
        <v>4.5</v>
      </c>
      <c r="C8" s="76">
        <f>+B8/B$4</f>
        <v>0.15789473684210525</v>
      </c>
      <c r="D8" s="31">
        <f>SUM(D4:D7)</f>
        <v>5.8</v>
      </c>
      <c r="E8" s="76">
        <f>D8/$D$4</f>
        <v>0.17365269461077845</v>
      </c>
      <c r="F8" s="32">
        <f>B8-D8</f>
        <v>-1.2999999999999998</v>
      </c>
      <c r="G8" s="33">
        <f>B8/D8-1</f>
        <v>-0.22413793103448276</v>
      </c>
    </row>
    <row r="9" spans="1:7" ht="12.75">
      <c r="A9" s="7"/>
      <c r="B9" s="104"/>
      <c r="C9" s="104"/>
      <c r="D9" s="104"/>
      <c r="E9" s="104"/>
      <c r="F9" s="104"/>
      <c r="G9" s="104"/>
    </row>
    <row r="10" spans="1:5" ht="12.75">
      <c r="A10" s="70" t="s">
        <v>63</v>
      </c>
      <c r="B10" s="113">
        <f>+B3</f>
        <v>41729</v>
      </c>
      <c r="C10" s="113">
        <f>+D3</f>
        <v>41364</v>
      </c>
      <c r="D10" s="114" t="s">
        <v>60</v>
      </c>
      <c r="E10" s="116" t="s">
        <v>61</v>
      </c>
    </row>
    <row r="11" spans="1:5" ht="12.75">
      <c r="A11" s="18" t="s">
        <v>51</v>
      </c>
      <c r="D11" s="86"/>
      <c r="E11" s="105"/>
    </row>
    <row r="12" spans="1:5" ht="12.75">
      <c r="A12" s="6" t="s">
        <v>57</v>
      </c>
      <c r="B12" s="82">
        <v>443.2</v>
      </c>
      <c r="C12" s="82">
        <v>459.1</v>
      </c>
      <c r="D12" s="86">
        <f>B12-C12</f>
        <v>-15.900000000000034</v>
      </c>
      <c r="E12" s="23">
        <f>B12/C12-1</f>
        <v>-0.03463297756480077</v>
      </c>
    </row>
    <row r="13" spans="1:5" ht="12.75">
      <c r="A13" s="8" t="s">
        <v>52</v>
      </c>
      <c r="B13" s="127">
        <v>120</v>
      </c>
      <c r="C13" s="127">
        <v>114</v>
      </c>
      <c r="D13" s="89">
        <f>B13-C13</f>
        <v>6</v>
      </c>
      <c r="E13" s="90">
        <f>B13/C13-1</f>
        <v>0.05263157894736836</v>
      </c>
    </row>
    <row r="15" spans="1:5" ht="12.75">
      <c r="A15" s="71" t="s">
        <v>67</v>
      </c>
      <c r="B15" s="113">
        <f>+B3</f>
        <v>41729</v>
      </c>
      <c r="C15" s="113">
        <f>+C10</f>
        <v>41364</v>
      </c>
      <c r="D15" s="114" t="s">
        <v>60</v>
      </c>
      <c r="E15" s="116" t="s">
        <v>61</v>
      </c>
    </row>
    <row r="16" spans="1:5" s="17" customFormat="1" ht="12.75">
      <c r="A16" s="52" t="s">
        <v>38</v>
      </c>
      <c r="B16" s="37">
        <f>B8</f>
        <v>4.5</v>
      </c>
      <c r="C16" s="37">
        <f>D8</f>
        <v>5.8</v>
      </c>
      <c r="D16" s="117">
        <f>B16-C16</f>
        <v>-1.2999999999999998</v>
      </c>
      <c r="E16" s="120">
        <f>B16/C16-1</f>
        <v>-0.22413793103448276</v>
      </c>
    </row>
    <row r="17" spans="1:5" ht="12.75">
      <c r="A17" s="53" t="s">
        <v>68</v>
      </c>
      <c r="B17" s="37">
        <f>+GAS!B18</f>
        <v>275.608</v>
      </c>
      <c r="C17" s="37">
        <f>+GAS!C18</f>
        <v>271.112</v>
      </c>
      <c r="D17" s="117">
        <f>B17-C17</f>
        <v>4.495999999999981</v>
      </c>
      <c r="E17" s="120">
        <f>B17/C17-1</f>
        <v>0.01658355218507479</v>
      </c>
    </row>
    <row r="18" spans="1:5" ht="12.75">
      <c r="A18" s="55" t="s">
        <v>69</v>
      </c>
      <c r="B18" s="91">
        <f>+B16/B17</f>
        <v>0.016327537662186874</v>
      </c>
      <c r="C18" s="91">
        <f>+C16/C17</f>
        <v>0.02139337248074596</v>
      </c>
      <c r="D18" s="140" t="s">
        <v>91</v>
      </c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2014-05-09T15:29:36Z</dcterms:modified>
  <cp:category/>
  <cp:version/>
  <cp:contentType/>
  <cp:contentStatus/>
</cp:coreProperties>
</file>