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P&amp;L" sheetId="1" r:id="rId1"/>
    <sheet name="Balance Sheet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definedNames/>
  <calcPr fullCalcOnLoad="1"/>
</workbook>
</file>

<file path=xl/sharedStrings.xml><?xml version="1.0" encoding="utf-8"?>
<sst xmlns="http://schemas.openxmlformats.org/spreadsheetml/2006/main" count="194" uniqueCount="106">
  <si>
    <t xml:space="preserve">€ /000 </t>
  </si>
  <si>
    <t>Inc%</t>
  </si>
  <si>
    <t>Profit and Loss account</t>
  </si>
  <si>
    <t>Sales</t>
  </si>
  <si>
    <t>Other operating revenues</t>
  </si>
  <si>
    <t>Raw materials</t>
  </si>
  <si>
    <t>(net of change in stock)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</si>
  <si>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</si>
  <si>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</si>
  <si>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</si>
  <si>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</si>
  <si>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</si>
  <si>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</si>
  <si>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invesments</t>
  </si>
  <si>
    <t>Financial income</t>
  </si>
  <si>
    <t>Financial expenses</t>
  </si>
  <si>
    <t>Profit before tax</t>
  </si>
  <si>
    <t>Total financial income/expenses</t>
  </si>
  <si>
    <t>Tax</t>
  </si>
  <si>
    <t>Net profit</t>
  </si>
  <si>
    <t>Hera S.p.A.</t>
  </si>
  <si>
    <t>Minorities</t>
  </si>
  <si>
    <t>Profit per share</t>
  </si>
  <si>
    <t>Long term assets</t>
  </si>
  <si>
    <t>Tangible fixed assets</t>
  </si>
  <si>
    <t>Intangible fixed assets</t>
  </si>
  <si>
    <t>Investments</t>
  </si>
  <si>
    <t>Financial assets</t>
  </si>
  <si>
    <t>Deferred tax assets</t>
  </si>
  <si>
    <t>Current assets</t>
  </si>
  <si>
    <t>Stock</t>
  </si>
  <si>
    <t>Commercial receivables</t>
  </si>
  <si>
    <t>Work in progress</t>
  </si>
  <si>
    <t>Other current assets</t>
  </si>
  <si>
    <t>Cash and equivalents</t>
  </si>
  <si>
    <t>Total assets</t>
  </si>
  <si>
    <t>Assets</t>
  </si>
  <si>
    <t>Equity and reserves</t>
  </si>
  <si>
    <t>Reserves</t>
  </si>
  <si>
    <t>Derivatives</t>
  </si>
  <si>
    <t>Net Group equity</t>
  </si>
  <si>
    <t>Non current liabilities</t>
  </si>
  <si>
    <t>Severance indemnity</t>
  </si>
  <si>
    <t>Risk provision</t>
  </si>
  <si>
    <t>Deferred tax liabilities</t>
  </si>
  <si>
    <t>Current liabilities</t>
  </si>
  <si>
    <t>Commercial debts</t>
  </si>
  <si>
    <t>Net equity and liabilities</t>
  </si>
  <si>
    <t>Profit &amp; Loss (m€)</t>
  </si>
  <si>
    <t>Revenues</t>
  </si>
  <si>
    <t>Operating costs</t>
  </si>
  <si>
    <t>Ch.</t>
  </si>
  <si>
    <t>Ch.%</t>
  </si>
  <si>
    <t>(m€)</t>
  </si>
  <si>
    <t>EBITDA</t>
  </si>
  <si>
    <t>Group Ebitda</t>
  </si>
  <si>
    <t>Incidence %</t>
  </si>
  <si>
    <t>Volume sold (Gw/h)</t>
  </si>
  <si>
    <t>Ch%</t>
  </si>
  <si>
    <t>Fresh water</t>
  </si>
  <si>
    <t>Depuration</t>
  </si>
  <si>
    <t>Sewerage</t>
  </si>
  <si>
    <t>Operating cost</t>
  </si>
  <si>
    <t>('000 ton)</t>
  </si>
  <si>
    <t>Urban waste</t>
  </si>
  <si>
    <t>Special waste</t>
  </si>
  <si>
    <t>Production from plants</t>
  </si>
  <si>
    <t>Total waste treated</t>
  </si>
  <si>
    <t>WTE</t>
  </si>
  <si>
    <t>Sorting plants</t>
  </si>
  <si>
    <t>Composting plants</t>
  </si>
  <si>
    <t>Inertisation plant (Chemical treatm.)</t>
  </si>
  <si>
    <t>Other treatments</t>
  </si>
  <si>
    <t>Public Lighting</t>
  </si>
  <si>
    <t>Lighting towers ('000)</t>
  </si>
  <si>
    <t>Municipality served</t>
  </si>
  <si>
    <t>Volume distributed (mln mc)</t>
  </si>
  <si>
    <t>Volume sold (mln mc)</t>
  </si>
  <si>
    <t>- of which Trading (mln mc)</t>
  </si>
  <si>
    <t>(mln€)</t>
  </si>
  <si>
    <t>Volume distributed (Gw/h)</t>
  </si>
  <si>
    <t>Commercialized waste</t>
  </si>
  <si>
    <t>Base</t>
  </si>
  <si>
    <t>Diluted</t>
  </si>
  <si>
    <t>Heat distribute (Gwht)</t>
  </si>
  <si>
    <t>Balance Sheet</t>
  </si>
  <si>
    <t>Goodwill consolidation diff.</t>
  </si>
  <si>
    <t xml:space="preserve"> </t>
  </si>
  <si>
    <t>Receivables for current taxes</t>
  </si>
  <si>
    <t>Non current assets held for sale</t>
  </si>
  <si>
    <t xml:space="preserve">Equity  </t>
  </si>
  <si>
    <t>Net profit of the period</t>
  </si>
  <si>
    <t>Total Net Equity</t>
  </si>
  <si>
    <t>Liabilities</t>
  </si>
  <si>
    <t>Loan - due after 12 months</t>
  </si>
  <si>
    <t>Leasings - due after 12 months</t>
  </si>
  <si>
    <t>Banks - due within 12 months</t>
  </si>
  <si>
    <t>Leasings - due within 12 months</t>
  </si>
  <si>
    <t>Debts for current taxes</t>
  </si>
  <si>
    <t>Other current liabilities</t>
  </si>
  <si>
    <t>Total liabilities</t>
  </si>
  <si>
    <t>of which non recurrent</t>
  </si>
  <si>
    <t>Other non recurrent non operating revenues</t>
  </si>
  <si>
    <t>Real estates investments</t>
  </si>
  <si>
    <t>Landfil</t>
  </si>
  <si>
    <t>9M 2014 Ebitda restated to reclassify "Foni" contribution from revenues to provisions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</si>
</sst>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0.0%"/>
    <numFmt numFmtId="179" formatCode="\+0.0%;\(0.0%\)"/>
    <numFmt numFmtId="180" formatCode="\+#,##0.0;\(#,##0.0\)"/>
    <numFmt numFmtId="181" formatCode="_-* #,##0.0_-;\-* #,##0.0_-;_-* &quot;-&quot;??_-;_-@_-"/>
    <numFmt numFmtId="182" formatCode="0.0"/>
    <numFmt numFmtId="183" formatCode="_-* #,##0.0_-;\-* #,##0.0_-;_-* &quot;-&quot;?_-;_-@_-"/>
    <numFmt numFmtId="184" formatCode="0.0%;\(0.0%\)"/>
    <numFmt numFmtId="185" formatCode="0.0;\(0.0\)"/>
    <numFmt numFmtId="186" formatCode="0.0%;\-0.0%"/>
    <numFmt numFmtId="187" formatCode="\+0.0"/>
    <numFmt numFmtId="188" formatCode="\+0.0;\+0.0"/>
    <numFmt numFmtId="189" formatCode="\+0.0;\(0.0\)"/>
    <numFmt numFmtId="190" formatCode="\+0.0%;\+0.0%"/>
    <numFmt numFmtId="191" formatCode="\+0.0%;\-0.0%"/>
    <numFmt numFmtId="192" formatCode="\+0.0;\-0.0"/>
    <numFmt numFmtId="193" formatCode="0.000%"/>
    <numFmt numFmtId="194" formatCode="\+0.0;\-0.0%"/>
    <numFmt numFmtId="195" formatCode="\+#,##0.0;\-#,##0.0\-"/>
    <numFmt numFmtId="196" formatCode="\-#,##0.0;\-#,##0.0"/>
    <numFmt numFmtId="197" formatCode="0.0000"/>
    <numFmt numFmtId="198" formatCode="0.000"/>
    <numFmt numFmtId="199" formatCode="\-0.0;\-0.0"/>
    <numFmt numFmtId="200" formatCode="0.0%;0.0%"/>
    <numFmt numFmtId="201" formatCode="\+#,##0.0;\+#,##0.0"/>
    <numFmt numFmtId="202" formatCode="\+#,##0;\(#,##0\)"/>
    <numFmt numFmtId="203" formatCode="\(#,##0.0\);\+#,##0.0"/>
    <numFmt numFmtId="204" formatCode="\+0.0%&quot; p.p.&quot;;\(0.0%\)&quot; p.p.&quot;"/>
    <numFmt numFmtId="205" formatCode="\+0.0%&quot; b.p.&quot;;\(0.0%\)&quot; b.p.&quot;"/>
  </numFmts>
  <fonts count="74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 Narrow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i/>
      <sz val="10"/>
      <name val="Arial Narrow"/>
      <family val="2"/>
    </font>
    <font>
      <i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3" borderId="0" applyNumberFormat="0" applyBorder="0" applyAlignment="0" applyProtection="0"/>
    <xf numFmtId="0" fontId="19" fillId="16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19" fillId="23" borderId="0" applyNumberFormat="0" applyBorder="0" applyAlignment="0" applyProtection="0"/>
    <xf numFmtId="0" fontId="19" fillId="30" borderId="0" applyNumberFormat="0" applyBorder="0" applyAlignment="0" applyProtection="0"/>
    <xf numFmtId="0" fontId="19" fillId="14" borderId="0" applyNumberFormat="0" applyBorder="0" applyAlignment="0" applyProtection="0"/>
    <xf numFmtId="0" fontId="19" fillId="31" borderId="0" applyNumberFormat="0" applyBorder="0" applyAlignment="0" applyProtection="0"/>
    <xf numFmtId="0" fontId="19" fillId="23" borderId="0" applyNumberFormat="0" applyBorder="0" applyAlignment="0" applyProtection="0"/>
    <xf numFmtId="0" fontId="19" fillId="32" borderId="0" applyNumberFormat="0" applyBorder="0" applyAlignment="0" applyProtection="0"/>
    <xf numFmtId="0" fontId="25" fillId="33" borderId="0" applyNumberFormat="0" applyBorder="0" applyAlignment="0" applyProtection="0"/>
    <xf numFmtId="0" fontId="59" fillId="34" borderId="1" applyNumberFormat="0" applyAlignment="0" applyProtection="0"/>
    <xf numFmtId="0" fontId="28" fillId="5" borderId="2" applyNumberFormat="0" applyAlignment="0" applyProtection="0"/>
    <xf numFmtId="0" fontId="60" fillId="0" borderId="3" applyNumberFormat="0" applyFill="0" applyAlignment="0" applyProtection="0"/>
    <xf numFmtId="0" fontId="61" fillId="35" borderId="4" applyNumberFormat="0" applyAlignment="0" applyProtection="0"/>
    <xf numFmtId="0" fontId="20" fillId="36" borderId="5" applyNumberFormat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62" fillId="44" borderId="1" applyNumberFormat="0" applyAlignment="0" applyProtection="0"/>
    <xf numFmtId="0" fontId="3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5" borderId="0" applyNumberFormat="0" applyBorder="0" applyAlignment="0" applyProtection="0"/>
    <xf numFmtId="0" fontId="63" fillId="46" borderId="0" applyNumberFormat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4" fillId="34" borderId="11" applyNumberFormat="0" applyAlignment="0" applyProtection="0"/>
    <xf numFmtId="9" fontId="0" fillId="0" borderId="0" applyFont="0" applyFill="0" applyBorder="0" applyAlignment="0" applyProtection="0"/>
    <xf numFmtId="4" fontId="9" fillId="45" borderId="12" applyNumberFormat="0" applyProtection="0">
      <alignment vertical="center"/>
    </xf>
    <xf numFmtId="4" fontId="33" fillId="45" borderId="12" applyNumberFormat="0" applyProtection="0">
      <alignment vertical="center"/>
    </xf>
    <xf numFmtId="4" fontId="34" fillId="48" borderId="13">
      <alignment vertical="center"/>
      <protection/>
    </xf>
    <xf numFmtId="4" fontId="35" fillId="48" borderId="13">
      <alignment vertical="center"/>
      <protection/>
    </xf>
    <xf numFmtId="4" fontId="34" fillId="49" borderId="13">
      <alignment vertical="center"/>
      <protection/>
    </xf>
    <xf numFmtId="4" fontId="35" fillId="49" borderId="13">
      <alignment vertical="center"/>
      <protection/>
    </xf>
    <xf numFmtId="4" fontId="9" fillId="45" borderId="12" applyNumberFormat="0" applyProtection="0">
      <alignment horizontal="left" vertical="center" indent="1"/>
    </xf>
    <xf numFmtId="4" fontId="9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9" fillId="6" borderId="12" applyNumberFormat="0" applyProtection="0">
      <alignment horizontal="right" vertical="center"/>
    </xf>
    <xf numFmtId="4" fontId="9" fillId="3" borderId="12" applyNumberFormat="0" applyProtection="0">
      <alignment horizontal="right" vertical="center"/>
    </xf>
    <xf numFmtId="4" fontId="9" fillId="30" borderId="12" applyNumberFormat="0" applyProtection="0">
      <alignment horizontal="right" vertical="center"/>
    </xf>
    <xf numFmtId="4" fontId="9" fillId="32" borderId="12" applyNumberFormat="0" applyProtection="0">
      <alignment horizontal="right" vertical="center"/>
    </xf>
    <xf numFmtId="4" fontId="9" fillId="51" borderId="12" applyNumberFormat="0" applyProtection="0">
      <alignment horizontal="right" vertical="center"/>
    </xf>
    <xf numFmtId="4" fontId="9" fillId="52" borderId="12" applyNumberFormat="0" applyProtection="0">
      <alignment horizontal="right" vertical="center"/>
    </xf>
    <xf numFmtId="4" fontId="9" fillId="14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50" borderId="12" applyNumberFormat="0" applyProtection="0">
      <alignment horizontal="right" vertical="center"/>
    </xf>
    <xf numFmtId="4" fontId="8" fillId="53" borderId="12" applyNumberFormat="0" applyProtection="0">
      <alignment horizontal="left" vertical="center" indent="1"/>
    </xf>
    <xf numFmtId="4" fontId="9" fillId="5" borderId="14" applyNumberFormat="0" applyProtection="0">
      <alignment horizontal="left" vertical="center" indent="1"/>
    </xf>
    <xf numFmtId="4" fontId="36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7" fillId="54" borderId="0">
      <alignment horizontal="left" vertical="center" indent="1"/>
      <protection/>
    </xf>
    <xf numFmtId="4" fontId="9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8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9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9" fillId="4" borderId="12" applyNumberFormat="0" applyProtection="0">
      <alignment vertical="center"/>
    </xf>
    <xf numFmtId="4" fontId="33" fillId="4" borderId="12" applyNumberFormat="0" applyProtection="0">
      <alignment vertical="center"/>
    </xf>
    <xf numFmtId="4" fontId="39" fillId="48" borderId="19">
      <alignment vertical="center"/>
      <protection/>
    </xf>
    <xf numFmtId="4" fontId="40" fillId="48" borderId="19">
      <alignment vertical="center"/>
      <protection/>
    </xf>
    <xf numFmtId="4" fontId="39" fillId="49" borderId="19">
      <alignment vertical="center"/>
      <protection/>
    </xf>
    <xf numFmtId="4" fontId="40" fillId="49" borderId="19">
      <alignment vertical="center"/>
      <protection/>
    </xf>
    <xf numFmtId="4" fontId="9" fillId="4" borderId="12" applyNumberFormat="0" applyProtection="0">
      <alignment horizontal="left" vertical="center" indent="1"/>
    </xf>
    <xf numFmtId="4" fontId="9" fillId="4" borderId="12" applyNumberFormat="0" applyProtection="0">
      <alignment horizontal="left" vertical="center" indent="1"/>
    </xf>
    <xf numFmtId="4" fontId="9" fillId="5" borderId="12" applyNumberFormat="0" applyProtection="0">
      <alignment horizontal="right" vertical="center"/>
    </xf>
    <xf numFmtId="4" fontId="33" fillId="5" borderId="12" applyNumberFormat="0" applyProtection="0">
      <alignment horizontal="right" vertical="center"/>
    </xf>
    <xf numFmtId="4" fontId="41" fillId="48" borderId="19">
      <alignment vertical="center"/>
      <protection/>
    </xf>
    <xf numFmtId="4" fontId="42" fillId="48" borderId="19">
      <alignment vertical="center"/>
      <protection/>
    </xf>
    <xf numFmtId="4" fontId="41" fillId="49" borderId="19">
      <alignment vertical="center"/>
      <protection/>
    </xf>
    <xf numFmtId="4" fontId="42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6" fillId="54" borderId="20">
      <alignment horizontal="right" vertical="center"/>
      <protection/>
    </xf>
    <xf numFmtId="4" fontId="36" fillId="54" borderId="20">
      <alignment horizontal="left" vertical="center" indent="1"/>
      <protection/>
    </xf>
    <xf numFmtId="4" fontId="36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6" fillId="57" borderId="20">
      <alignment vertical="center"/>
      <protection/>
    </xf>
    <xf numFmtId="4" fontId="43" fillId="57" borderId="20">
      <alignment vertical="center"/>
      <protection/>
    </xf>
    <xf numFmtId="4" fontId="34" fillId="48" borderId="21">
      <alignment vertical="center"/>
      <protection/>
    </xf>
    <xf numFmtId="4" fontId="35" fillId="48" borderId="21">
      <alignment vertical="center"/>
      <protection/>
    </xf>
    <xf numFmtId="4" fontId="34" fillId="49" borderId="19">
      <alignment vertical="center"/>
      <protection/>
    </xf>
    <xf numFmtId="4" fontId="35" fillId="49" borderId="19">
      <alignment vertical="center"/>
      <protection/>
    </xf>
    <xf numFmtId="4" fontId="36" fillId="4" borderId="20">
      <alignment horizontal="left" vertical="center" indent="1"/>
      <protection/>
    </xf>
    <xf numFmtId="0" fontId="44" fillId="0" borderId="0">
      <alignment/>
      <protection/>
    </xf>
    <xf numFmtId="4" fontId="45" fillId="5" borderId="12" applyNumberFormat="0" applyProtection="0">
      <alignment horizontal="right" vertical="center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2" applyNumberFormat="0" applyFill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71" fillId="0" borderId="26" applyNumberFormat="0" applyFill="0" applyAlignment="0" applyProtection="0"/>
    <xf numFmtId="0" fontId="72" fillId="58" borderId="0" applyNumberFormat="0" applyBorder="0" applyAlignment="0" applyProtection="0"/>
    <xf numFmtId="0" fontId="73" fillId="5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37" fontId="2" fillId="15" borderId="27" xfId="83" applyFont="1" applyFill="1" applyBorder="1" applyAlignment="1" applyProtection="1">
      <alignment horizontal="left" vertical="center"/>
      <protection hidden="1"/>
    </xf>
    <xf numFmtId="172" fontId="3" fillId="15" borderId="27" xfId="83" applyNumberFormat="1" applyFont="1" applyFill="1" applyBorder="1" applyAlignment="1" applyProtection="1" quotePrefix="1">
      <alignment horizontal="center" vertical="center" wrapText="1"/>
      <protection/>
    </xf>
    <xf numFmtId="37" fontId="4" fillId="54" borderId="27" xfId="83" applyFont="1" applyFill="1" applyBorder="1" applyAlignment="1" applyProtection="1">
      <alignment horizontal="left" vertical="center" wrapText="1"/>
      <protection hidden="1"/>
    </xf>
    <xf numFmtId="37" fontId="4" fillId="0" borderId="0" xfId="83" applyFont="1" applyAlignment="1" applyProtection="1">
      <alignment wrapText="1"/>
      <protection hidden="1"/>
    </xf>
    <xf numFmtId="37" fontId="1" fillId="0" borderId="0" xfId="83" applyFill="1" applyBorder="1" applyProtection="1">
      <alignment/>
      <protection locked="0"/>
    </xf>
    <xf numFmtId="37" fontId="5" fillId="0" borderId="0" xfId="83" applyFont="1" applyFill="1" applyAlignment="1" applyProtection="1">
      <alignment horizontal="right" wrapText="1"/>
      <protection hidden="1"/>
    </xf>
    <xf numFmtId="37" fontId="2" fillId="0" borderId="0" xfId="83" applyFont="1" applyAlignment="1" applyProtection="1">
      <alignment wrapText="1"/>
      <protection hidden="1"/>
    </xf>
    <xf numFmtId="174" fontId="1" fillId="0" borderId="0" xfId="83" applyNumberFormat="1" applyFill="1" applyBorder="1" applyProtection="1">
      <alignment/>
      <protection locked="0"/>
    </xf>
    <xf numFmtId="0" fontId="9" fillId="0" borderId="28" xfId="15" applyFont="1" applyBorder="1" applyAlignment="1">
      <alignment wrapText="1"/>
      <protection/>
    </xf>
    <xf numFmtId="0" fontId="9" fillId="0" borderId="0" xfId="15" applyFont="1" applyBorder="1" applyAlignment="1">
      <alignment wrapText="1"/>
      <protection/>
    </xf>
    <xf numFmtId="0" fontId="9" fillId="0" borderId="29" xfId="15" applyFont="1" applyBorder="1" applyAlignment="1">
      <alignment wrapText="1"/>
      <protection/>
    </xf>
    <xf numFmtId="0" fontId="9" fillId="0" borderId="28" xfId="15" applyFont="1" applyBorder="1" applyAlignment="1">
      <alignment horizontal="left" wrapText="1"/>
      <protection/>
    </xf>
    <xf numFmtId="0" fontId="9" fillId="0" borderId="30" xfId="15" applyFont="1" applyBorder="1" applyAlignment="1">
      <alignment horizontal="left" wrapText="1"/>
      <protection/>
    </xf>
    <xf numFmtId="0" fontId="0" fillId="0" borderId="0" xfId="15" applyFont="1" applyAlignment="1">
      <alignment horizontal="left"/>
      <protection/>
    </xf>
    <xf numFmtId="0" fontId="11" fillId="0" borderId="0" xfId="15" applyFont="1">
      <alignment/>
      <protection/>
    </xf>
    <xf numFmtId="0" fontId="8" fillId="0" borderId="28" xfId="15" applyFont="1" applyBorder="1" applyAlignment="1">
      <alignment horizontal="left" wrapText="1"/>
      <protection/>
    </xf>
    <xf numFmtId="180" fontId="8" fillId="0" borderId="0" xfId="15" applyNumberFormat="1" applyFont="1" applyBorder="1" applyAlignment="1">
      <alignment wrapText="1"/>
      <protection/>
    </xf>
    <xf numFmtId="179" fontId="8" fillId="0" borderId="29" xfId="88" applyNumberFormat="1" applyFont="1" applyBorder="1" applyAlignment="1">
      <alignment wrapText="1"/>
    </xf>
    <xf numFmtId="180" fontId="9" fillId="0" borderId="0" xfId="15" applyNumberFormat="1" applyFont="1" applyBorder="1" applyAlignment="1">
      <alignment wrapText="1"/>
      <protection/>
    </xf>
    <xf numFmtId="179" fontId="9" fillId="0" borderId="29" xfId="88" applyNumberFormat="1" applyFont="1" applyBorder="1" applyAlignment="1">
      <alignment wrapText="1"/>
    </xf>
    <xf numFmtId="179" fontId="9" fillId="0" borderId="31" xfId="88" applyNumberFormat="1" applyFont="1" applyBorder="1" applyAlignment="1">
      <alignment wrapText="1"/>
    </xf>
    <xf numFmtId="0" fontId="9" fillId="0" borderId="0" xfId="15" applyFont="1" applyBorder="1" applyAlignment="1">
      <alignment horizontal="left" wrapText="1"/>
      <protection/>
    </xf>
    <xf numFmtId="0" fontId="11" fillId="0" borderId="0" xfId="15" applyFont="1">
      <alignment/>
      <protection/>
    </xf>
    <xf numFmtId="37" fontId="4" fillId="0" borderId="32" xfId="83" applyFont="1" applyBorder="1" applyAlignment="1" applyProtection="1">
      <alignment wrapText="1"/>
      <protection hidden="1"/>
    </xf>
    <xf numFmtId="37" fontId="2" fillId="0" borderId="0" xfId="83" applyFont="1" applyBorder="1" applyAlignment="1" applyProtection="1">
      <alignment wrapText="1"/>
      <protection hidden="1"/>
    </xf>
    <xf numFmtId="37" fontId="4" fillId="0" borderId="0" xfId="83" applyFont="1" applyBorder="1" applyAlignment="1" applyProtection="1">
      <alignment wrapText="1"/>
      <protection hidden="1"/>
    </xf>
    <xf numFmtId="179" fontId="9" fillId="0" borderId="29" xfId="88" applyNumberFormat="1" applyFont="1" applyBorder="1" applyAlignment="1">
      <alignment wrapText="1"/>
    </xf>
    <xf numFmtId="0" fontId="8" fillId="0" borderId="33" xfId="15" applyFont="1" applyBorder="1" applyAlignment="1">
      <alignment horizontal="left" wrapText="1"/>
      <protection/>
    </xf>
    <xf numFmtId="0" fontId="12" fillId="0" borderId="30" xfId="15" applyFont="1" applyBorder="1" applyAlignment="1">
      <alignment horizontal="left" wrapText="1"/>
      <protection/>
    </xf>
    <xf numFmtId="0" fontId="13" fillId="0" borderId="0" xfId="15" applyFont="1">
      <alignment/>
      <protection/>
    </xf>
    <xf numFmtId="189" fontId="9" fillId="0" borderId="0" xfId="15" applyNumberFormat="1" applyFont="1" applyBorder="1" applyAlignment="1">
      <alignment wrapText="1"/>
      <protection/>
    </xf>
    <xf numFmtId="0" fontId="13" fillId="0" borderId="31" xfId="15" applyFont="1" applyBorder="1">
      <alignment/>
      <protection/>
    </xf>
    <xf numFmtId="178" fontId="13" fillId="0" borderId="32" xfId="88" applyNumberFormat="1" applyFont="1" applyBorder="1" applyAlignment="1">
      <alignment/>
    </xf>
    <xf numFmtId="182" fontId="0" fillId="0" borderId="0" xfId="15" applyNumberFormat="1" applyFont="1">
      <alignment/>
      <protection/>
    </xf>
    <xf numFmtId="189" fontId="9" fillId="0" borderId="32" xfId="15" applyNumberFormat="1" applyFont="1" applyBorder="1" applyAlignment="1">
      <alignment wrapText="1"/>
      <protection/>
    </xf>
    <xf numFmtId="0" fontId="12" fillId="0" borderId="30" xfId="15" applyFont="1" applyBorder="1" applyAlignment="1">
      <alignment wrapText="1"/>
      <protection/>
    </xf>
    <xf numFmtId="182" fontId="0" fillId="0" borderId="32" xfId="15" applyNumberFormat="1" applyFont="1" applyBorder="1">
      <alignment/>
      <protection/>
    </xf>
    <xf numFmtId="180" fontId="8" fillId="0" borderId="27" xfId="15" applyNumberFormat="1" applyFont="1" applyBorder="1" applyAlignment="1">
      <alignment wrapText="1"/>
      <protection/>
    </xf>
    <xf numFmtId="0" fontId="11" fillId="0" borderId="0" xfId="15" applyFont="1" applyBorder="1">
      <alignment/>
      <protection/>
    </xf>
    <xf numFmtId="0" fontId="0" fillId="0" borderId="32" xfId="15" applyFont="1" applyBorder="1">
      <alignment/>
      <protection/>
    </xf>
    <xf numFmtId="37" fontId="6" fillId="0" borderId="0" xfId="83" applyFont="1" applyAlignment="1" applyProtection="1">
      <alignment wrapText="1"/>
      <protection hidden="1"/>
    </xf>
    <xf numFmtId="182" fontId="11" fillId="0" borderId="27" xfId="15" applyNumberFormat="1" applyFont="1" applyBorder="1">
      <alignment/>
      <protection/>
    </xf>
    <xf numFmtId="179" fontId="0" fillId="0" borderId="29" xfId="88" applyNumberFormat="1" applyFont="1" applyBorder="1" applyAlignment="1">
      <alignment wrapText="1"/>
    </xf>
    <xf numFmtId="180" fontId="0" fillId="0" borderId="0" xfId="15" applyNumberFormat="1" applyFont="1" applyBorder="1" applyAlignment="1">
      <alignment wrapText="1"/>
      <protection/>
    </xf>
    <xf numFmtId="179" fontId="8" fillId="0" borderId="34" xfId="88" applyNumberFormat="1" applyFont="1" applyBorder="1" applyAlignment="1">
      <alignment wrapText="1"/>
    </xf>
    <xf numFmtId="0" fontId="9" fillId="0" borderId="28" xfId="15" applyFont="1" applyBorder="1" applyAlignment="1">
      <alignment horizontal="left" wrapText="1"/>
      <protection/>
    </xf>
    <xf numFmtId="0" fontId="0" fillId="0" borderId="0" xfId="15" applyFont="1">
      <alignment/>
      <protection/>
    </xf>
    <xf numFmtId="182" fontId="0" fillId="0" borderId="0" xfId="15" applyNumberFormat="1" applyFont="1">
      <alignment/>
      <protection/>
    </xf>
    <xf numFmtId="0" fontId="0" fillId="0" borderId="31" xfId="15" applyFont="1" applyBorder="1">
      <alignment/>
      <protection/>
    </xf>
    <xf numFmtId="202" fontId="9" fillId="0" borderId="32" xfId="15" applyNumberFormat="1" applyFont="1" applyBorder="1" applyAlignment="1">
      <alignment wrapText="1"/>
      <protection/>
    </xf>
    <xf numFmtId="37" fontId="5" fillId="0" borderId="0" xfId="83" applyFont="1" applyAlignment="1" applyProtection="1">
      <alignment horizontal="left" wrapText="1"/>
      <protection hidden="1"/>
    </xf>
    <xf numFmtId="203" fontId="9" fillId="0" borderId="0" xfId="15" applyNumberFormat="1" applyFont="1" applyBorder="1" applyAlignment="1">
      <alignment wrapText="1"/>
      <protection/>
    </xf>
    <xf numFmtId="180" fontId="9" fillId="0" borderId="0" xfId="78" applyNumberFormat="1" applyFont="1" applyBorder="1" applyAlignment="1">
      <alignment wrapText="1"/>
    </xf>
    <xf numFmtId="0" fontId="9" fillId="0" borderId="28" xfId="15" applyFont="1" applyBorder="1" applyAlignment="1">
      <alignment horizontal="center" wrapText="1"/>
      <protection/>
    </xf>
    <xf numFmtId="182" fontId="0" fillId="0" borderId="0" xfId="15" applyNumberFormat="1" applyFont="1" applyFill="1">
      <alignment/>
      <protection/>
    </xf>
    <xf numFmtId="37" fontId="4" fillId="0" borderId="0" xfId="83" applyFont="1" applyBorder="1" applyAlignment="1" applyProtection="1">
      <alignment wrapText="1"/>
      <protection hidden="1"/>
    </xf>
    <xf numFmtId="184" fontId="15" fillId="0" borderId="0" xfId="88" applyNumberFormat="1" applyFont="1" applyBorder="1" applyAlignment="1">
      <alignment wrapText="1"/>
    </xf>
    <xf numFmtId="184" fontId="16" fillId="0" borderId="0" xfId="88" applyNumberFormat="1" applyFont="1" applyBorder="1" applyAlignment="1">
      <alignment wrapText="1"/>
    </xf>
    <xf numFmtId="184" fontId="15" fillId="0" borderId="27" xfId="88" applyNumberFormat="1" applyFont="1" applyBorder="1" applyAlignment="1">
      <alignment wrapText="1"/>
    </xf>
    <xf numFmtId="0" fontId="12" fillId="0" borderId="28" xfId="15" applyFont="1" applyBorder="1" applyAlignment="1" quotePrefix="1">
      <alignment horizontal="right" wrapText="1"/>
      <protection/>
    </xf>
    <xf numFmtId="0" fontId="9" fillId="0" borderId="32" xfId="15" applyFont="1" applyBorder="1" applyAlignment="1">
      <alignment horizontal="left" wrapText="1"/>
      <protection/>
    </xf>
    <xf numFmtId="178" fontId="17" fillId="0" borderId="0" xfId="88" applyNumberFormat="1" applyFont="1" applyAlignment="1">
      <alignment/>
    </xf>
    <xf numFmtId="178" fontId="14" fillId="0" borderId="27" xfId="15" applyNumberFormat="1" applyFont="1" applyBorder="1">
      <alignment/>
      <protection/>
    </xf>
    <xf numFmtId="180" fontId="9" fillId="0" borderId="0" xfId="15" applyNumberFormat="1" applyFont="1" applyFill="1" applyBorder="1" applyAlignment="1">
      <alignment wrapText="1"/>
      <protection/>
    </xf>
    <xf numFmtId="178" fontId="13" fillId="0" borderId="32" xfId="88" applyNumberFormat="1" applyFont="1" applyFill="1" applyBorder="1" applyAlignment="1">
      <alignment/>
    </xf>
    <xf numFmtId="173" fontId="6" fillId="54" borderId="27" xfId="83" applyNumberFormat="1" applyFont="1" applyFill="1" applyBorder="1" applyAlignment="1" applyProtection="1" quotePrefix="1">
      <alignment horizontal="right" vertical="center" wrapText="1"/>
      <protection/>
    </xf>
    <xf numFmtId="0" fontId="8" fillId="22" borderId="33" xfId="15" applyFont="1" applyFill="1" applyBorder="1" applyAlignment="1">
      <alignment horizontal="left" vertical="center" wrapText="1"/>
      <protection/>
    </xf>
    <xf numFmtId="15" fontId="8" fillId="22" borderId="27" xfId="15" applyNumberFormat="1" applyFont="1" applyFill="1" applyBorder="1" applyAlignment="1">
      <alignment horizontal="right" vertical="center" wrapText="1"/>
      <protection/>
    </xf>
    <xf numFmtId="15" fontId="12" fillId="22" borderId="27" xfId="15" applyNumberFormat="1" applyFont="1" applyFill="1" applyBorder="1" applyAlignment="1">
      <alignment horizontal="right" vertical="center" wrapText="1"/>
      <protection/>
    </xf>
    <xf numFmtId="0" fontId="8" fillId="22" borderId="27" xfId="15" applyFont="1" applyFill="1" applyBorder="1" applyAlignment="1">
      <alignment horizontal="right" vertical="center" wrapText="1"/>
      <protection/>
    </xf>
    <xf numFmtId="15" fontId="8" fillId="22" borderId="34" xfId="15" applyNumberFormat="1" applyFont="1" applyFill="1" applyBorder="1" applyAlignment="1">
      <alignment horizontal="right" vertical="center" wrapText="1"/>
      <protection/>
    </xf>
    <xf numFmtId="0" fontId="8" fillId="22" borderId="34" xfId="15" applyFont="1" applyFill="1" applyBorder="1" applyAlignment="1">
      <alignment horizontal="right" vertical="center" wrapText="1"/>
      <protection/>
    </xf>
    <xf numFmtId="0" fontId="8" fillId="7" borderId="33" xfId="15" applyFont="1" applyFill="1" applyBorder="1" applyAlignment="1">
      <alignment horizontal="left" vertical="center" wrapText="1"/>
      <protection/>
    </xf>
    <xf numFmtId="15" fontId="8" fillId="7" borderId="27" xfId="15" applyNumberFormat="1" applyFont="1" applyFill="1" applyBorder="1" applyAlignment="1">
      <alignment horizontal="right" vertical="center" wrapText="1"/>
      <protection/>
    </xf>
    <xf numFmtId="15" fontId="12" fillId="7" borderId="27" xfId="15" applyNumberFormat="1" applyFont="1" applyFill="1" applyBorder="1" applyAlignment="1">
      <alignment horizontal="right" vertical="center" wrapText="1"/>
      <protection/>
    </xf>
    <xf numFmtId="0" fontId="12" fillId="7" borderId="27" xfId="15" applyFont="1" applyFill="1" applyBorder="1" applyAlignment="1">
      <alignment horizontal="right" vertical="center" wrapText="1"/>
      <protection/>
    </xf>
    <xf numFmtId="0" fontId="8" fillId="7" borderId="27" xfId="15" applyFont="1" applyFill="1" applyBorder="1" applyAlignment="1">
      <alignment horizontal="right" vertical="center" wrapText="1"/>
      <protection/>
    </xf>
    <xf numFmtId="15" fontId="8" fillId="7" borderId="34" xfId="15" applyNumberFormat="1" applyFont="1" applyFill="1" applyBorder="1" applyAlignment="1">
      <alignment horizontal="right" vertical="center" wrapText="1"/>
      <protection/>
    </xf>
    <xf numFmtId="0" fontId="8" fillId="7" borderId="34" xfId="15" applyFont="1" applyFill="1" applyBorder="1" applyAlignment="1">
      <alignment horizontal="right" vertical="center" wrapText="1"/>
      <protection/>
    </xf>
    <xf numFmtId="0" fontId="8" fillId="19" borderId="33" xfId="15" applyFont="1" applyFill="1" applyBorder="1" applyAlignment="1">
      <alignment horizontal="left" vertical="center" wrapText="1"/>
      <protection/>
    </xf>
    <xf numFmtId="15" fontId="8" fillId="19" borderId="27" xfId="15" applyNumberFormat="1" applyFont="1" applyFill="1" applyBorder="1" applyAlignment="1">
      <alignment horizontal="right" vertical="center" wrapText="1"/>
      <protection/>
    </xf>
    <xf numFmtId="15" fontId="12" fillId="19" borderId="27" xfId="15" applyNumberFormat="1" applyFont="1" applyFill="1" applyBorder="1" applyAlignment="1">
      <alignment horizontal="right" vertical="center" wrapText="1"/>
      <protection/>
    </xf>
    <xf numFmtId="0" fontId="12" fillId="19" borderId="27" xfId="15" applyFont="1" applyFill="1" applyBorder="1" applyAlignment="1">
      <alignment horizontal="right" vertical="center" wrapText="1"/>
      <protection/>
    </xf>
    <xf numFmtId="0" fontId="8" fillId="19" borderId="27" xfId="15" applyFont="1" applyFill="1" applyBorder="1" applyAlignment="1">
      <alignment horizontal="right" vertical="center" wrapText="1"/>
      <protection/>
    </xf>
    <xf numFmtId="15" fontId="8" fillId="19" borderId="34" xfId="15" applyNumberFormat="1" applyFont="1" applyFill="1" applyBorder="1" applyAlignment="1">
      <alignment horizontal="right" vertical="center" wrapText="1"/>
      <protection/>
    </xf>
    <xf numFmtId="0" fontId="8" fillId="19" borderId="34" xfId="15" applyFont="1" applyFill="1" applyBorder="1" applyAlignment="1">
      <alignment horizontal="right" vertical="center" wrapText="1"/>
      <protection/>
    </xf>
    <xf numFmtId="0" fontId="8" fillId="60" borderId="33" xfId="15" applyFont="1" applyFill="1" applyBorder="1" applyAlignment="1">
      <alignment horizontal="left" vertical="center" wrapText="1"/>
      <protection/>
    </xf>
    <xf numFmtId="15" fontId="8" fillId="60" borderId="27" xfId="15" applyNumberFormat="1" applyFont="1" applyFill="1" applyBorder="1" applyAlignment="1">
      <alignment horizontal="right" vertical="center" wrapText="1"/>
      <protection/>
    </xf>
    <xf numFmtId="15" fontId="12" fillId="60" borderId="27" xfId="15" applyNumberFormat="1" applyFont="1" applyFill="1" applyBorder="1" applyAlignment="1">
      <alignment horizontal="right" vertical="center" wrapText="1"/>
      <protection/>
    </xf>
    <xf numFmtId="0" fontId="12" fillId="60" borderId="27" xfId="15" applyFont="1" applyFill="1" applyBorder="1" applyAlignment="1">
      <alignment horizontal="right" vertical="center" wrapText="1"/>
      <protection/>
    </xf>
    <xf numFmtId="0" fontId="8" fillId="60" borderId="27" xfId="15" applyFont="1" applyFill="1" applyBorder="1" applyAlignment="1">
      <alignment horizontal="right" vertical="center" wrapText="1"/>
      <protection/>
    </xf>
    <xf numFmtId="15" fontId="8" fillId="60" borderId="34" xfId="15" applyNumberFormat="1" applyFont="1" applyFill="1" applyBorder="1" applyAlignment="1">
      <alignment horizontal="right" vertical="center" wrapText="1"/>
      <protection/>
    </xf>
    <xf numFmtId="0" fontId="8" fillId="60" borderId="34" xfId="15" applyFont="1" applyFill="1" applyBorder="1" applyAlignment="1">
      <alignment horizontal="right" vertical="center" wrapText="1"/>
      <protection/>
    </xf>
    <xf numFmtId="185" fontId="9" fillId="0" borderId="0" xfId="15" applyNumberFormat="1" applyFont="1" applyFill="1" applyBorder="1" applyAlignment="1">
      <alignment wrapText="1"/>
      <protection/>
    </xf>
    <xf numFmtId="182" fontId="0" fillId="0" borderId="0" xfId="15" applyNumberFormat="1" applyFont="1" applyFill="1">
      <alignment/>
      <protection/>
    </xf>
    <xf numFmtId="180" fontId="0" fillId="0" borderId="0" xfId="15" applyNumberFormat="1" applyFont="1" applyBorder="1" applyAlignment="1">
      <alignment wrapText="1"/>
      <protection/>
    </xf>
    <xf numFmtId="179" fontId="0" fillId="0" borderId="29" xfId="88" applyNumberFormat="1" applyFont="1" applyBorder="1" applyAlignment="1">
      <alignment wrapText="1"/>
    </xf>
    <xf numFmtId="180" fontId="0" fillId="0" borderId="32" xfId="15" applyNumberFormat="1" applyFont="1" applyBorder="1" applyAlignment="1">
      <alignment wrapText="1"/>
      <protection/>
    </xf>
    <xf numFmtId="179" fontId="0" fillId="0" borderId="31" xfId="88" applyNumberFormat="1" applyFont="1" applyBorder="1" applyAlignment="1">
      <alignment wrapText="1"/>
    </xf>
    <xf numFmtId="182" fontId="11" fillId="0" borderId="0" xfId="15" applyNumberFormat="1" applyFont="1" applyFill="1">
      <alignment/>
      <protection/>
    </xf>
    <xf numFmtId="0" fontId="0" fillId="0" borderId="32" xfId="15" applyFont="1" applyFill="1" applyBorder="1">
      <alignment/>
      <protection/>
    </xf>
    <xf numFmtId="180" fontId="0" fillId="0" borderId="0" xfId="15" applyNumberFormat="1" applyFont="1" applyFill="1" applyBorder="1" applyAlignment="1">
      <alignment wrapText="1"/>
      <protection/>
    </xf>
    <xf numFmtId="37" fontId="2" fillId="15" borderId="27" xfId="84" applyFont="1" applyFill="1" applyBorder="1" applyAlignment="1" applyProtection="1">
      <alignment horizontal="left" vertical="center"/>
      <protection hidden="1"/>
    </xf>
    <xf numFmtId="172" fontId="6" fillId="15" borderId="27" xfId="84" applyNumberFormat="1" applyFont="1" applyFill="1" applyBorder="1" applyAlignment="1" applyProtection="1" quotePrefix="1">
      <alignment horizontal="right" vertical="center" wrapText="1"/>
      <protection/>
    </xf>
    <xf numFmtId="37" fontId="3" fillId="54" borderId="27" xfId="84" applyFont="1" applyFill="1" applyBorder="1" applyAlignment="1">
      <alignment vertical="center"/>
      <protection/>
    </xf>
    <xf numFmtId="37" fontId="4" fillId="54" borderId="27" xfId="84" applyFont="1" applyFill="1" applyBorder="1" applyAlignment="1" applyProtection="1">
      <alignment horizontal="center" vertical="center"/>
      <protection hidden="1"/>
    </xf>
    <xf numFmtId="37" fontId="2" fillId="0" borderId="0" xfId="84" applyFont="1" applyFill="1" applyAlignment="1" applyProtection="1">
      <alignment vertical="center"/>
      <protection hidden="1"/>
    </xf>
    <xf numFmtId="37" fontId="2" fillId="0" borderId="0" xfId="84" applyFont="1" applyAlignment="1" applyProtection="1">
      <alignment horizontal="center" vertical="center"/>
      <protection hidden="1"/>
    </xf>
    <xf numFmtId="37" fontId="4" fillId="0" borderId="0" xfId="84" applyFont="1" applyFill="1" applyAlignment="1" applyProtection="1">
      <alignment vertical="center"/>
      <protection hidden="1"/>
    </xf>
    <xf numFmtId="37" fontId="2" fillId="60" borderId="27" xfId="84" applyFont="1" applyFill="1" applyBorder="1" applyAlignment="1" applyProtection="1">
      <alignment horizontal="right" vertical="center"/>
      <protection hidden="1"/>
    </xf>
    <xf numFmtId="37" fontId="3" fillId="54" borderId="27" xfId="84" applyFont="1" applyFill="1" applyBorder="1" applyAlignment="1">
      <alignment vertical="center" wrapText="1"/>
      <protection/>
    </xf>
    <xf numFmtId="37" fontId="2" fillId="0" borderId="0" xfId="84" applyFont="1" applyFill="1" applyAlignment="1" applyProtection="1">
      <alignment vertical="center" wrapText="1"/>
      <protection hidden="1"/>
    </xf>
    <xf numFmtId="37" fontId="4" fillId="0" borderId="0" xfId="84" applyFont="1" applyFill="1" applyAlignment="1" applyProtection="1">
      <alignment vertical="center" wrapText="1"/>
      <protection hidden="1"/>
    </xf>
    <xf numFmtId="37" fontId="2" fillId="60" borderId="27" xfId="84" applyFont="1" applyFill="1" applyBorder="1" applyAlignment="1" applyProtection="1">
      <alignment vertical="center" wrapText="1"/>
      <protection hidden="1"/>
    </xf>
    <xf numFmtId="37" fontId="7" fillId="60" borderId="27" xfId="84" applyFont="1" applyFill="1" applyBorder="1" applyAlignment="1" applyProtection="1">
      <alignment horizontal="right" vertical="center" wrapText="1"/>
      <protection hidden="1"/>
    </xf>
    <xf numFmtId="37" fontId="7" fillId="0" borderId="0" xfId="84" applyFont="1" applyFill="1" applyAlignment="1" applyProtection="1">
      <alignment vertical="center" wrapText="1"/>
      <protection hidden="1"/>
    </xf>
    <xf numFmtId="0" fontId="8" fillId="47" borderId="33" xfId="15" applyFont="1" applyFill="1" applyBorder="1" applyAlignment="1">
      <alignment horizontal="left" vertical="center" wrapText="1"/>
      <protection/>
    </xf>
    <xf numFmtId="15" fontId="8" fillId="47" borderId="27" xfId="15" applyNumberFormat="1" applyFont="1" applyFill="1" applyBorder="1" applyAlignment="1">
      <alignment horizontal="right" vertical="center" wrapText="1"/>
      <protection/>
    </xf>
    <xf numFmtId="15" fontId="12" fillId="47" borderId="27" xfId="15" applyNumberFormat="1" applyFont="1" applyFill="1" applyBorder="1" applyAlignment="1">
      <alignment horizontal="right" vertical="center" wrapText="1"/>
      <protection/>
    </xf>
    <xf numFmtId="0" fontId="12" fillId="47" borderId="27" xfId="15" applyFont="1" applyFill="1" applyBorder="1" applyAlignment="1">
      <alignment horizontal="right" vertical="center" wrapText="1"/>
      <protection/>
    </xf>
    <xf numFmtId="0" fontId="8" fillId="47" borderId="27" xfId="15" applyFont="1" applyFill="1" applyBorder="1" applyAlignment="1">
      <alignment horizontal="right" vertical="center" wrapText="1"/>
      <protection/>
    </xf>
    <xf numFmtId="15" fontId="8" fillId="47" borderId="34" xfId="15" applyNumberFormat="1" applyFont="1" applyFill="1" applyBorder="1" applyAlignment="1">
      <alignment horizontal="right" vertical="center" wrapText="1"/>
      <protection/>
    </xf>
    <xf numFmtId="0" fontId="8" fillId="47" borderId="34" xfId="15" applyFont="1" applyFill="1" applyBorder="1" applyAlignment="1">
      <alignment horizontal="right" vertical="center" wrapText="1"/>
      <protection/>
    </xf>
    <xf numFmtId="37" fontId="5" fillId="0" borderId="0" xfId="83" applyFont="1" applyAlignment="1" applyProtection="1">
      <alignment horizontal="right" vertical="center" wrapText="1"/>
      <protection hidden="1"/>
    </xf>
    <xf numFmtId="0" fontId="13" fillId="0" borderId="0" xfId="0" applyFont="1" applyAlignment="1">
      <alignment/>
    </xf>
    <xf numFmtId="37" fontId="27" fillId="0" borderId="0" xfId="83" applyFont="1" applyFill="1" applyBorder="1" applyAlignment="1" applyProtection="1">
      <alignment horizontal="right" vertical="center"/>
      <protection hidden="1"/>
    </xf>
    <xf numFmtId="37" fontId="4" fillId="0" borderId="0" xfId="83" applyFont="1" applyAlignment="1" applyProtection="1">
      <alignment vertical="center"/>
      <protection hidden="1"/>
    </xf>
    <xf numFmtId="37" fontId="27" fillId="0" borderId="0" xfId="83" applyFont="1" applyFill="1" applyBorder="1" applyAlignment="1" applyProtection="1">
      <alignment vertical="center"/>
      <protection hidden="1"/>
    </xf>
    <xf numFmtId="37" fontId="2" fillId="60" borderId="35" xfId="83" applyFont="1" applyFill="1" applyBorder="1" applyAlignment="1" applyProtection="1">
      <alignment horizontal="right" vertical="center"/>
      <protection hidden="1"/>
    </xf>
    <xf numFmtId="37" fontId="27" fillId="0" borderId="32" xfId="83" applyFont="1" applyFill="1" applyBorder="1" applyAlignment="1" applyProtection="1">
      <alignment vertical="center"/>
      <protection hidden="1"/>
    </xf>
    <xf numFmtId="37" fontId="27" fillId="0" borderId="0" xfId="83" applyFont="1" applyFill="1" applyBorder="1" applyAlignment="1" applyProtection="1" quotePrefix="1">
      <alignment horizontal="right" vertical="center"/>
      <protection hidden="1"/>
    </xf>
    <xf numFmtId="37" fontId="27" fillId="0" borderId="32" xfId="83" applyFont="1" applyFill="1" applyBorder="1" applyAlignment="1" applyProtection="1" quotePrefix="1">
      <alignment horizontal="right" vertical="center"/>
      <protection hidden="1"/>
    </xf>
    <xf numFmtId="37" fontId="2" fillId="61" borderId="27" xfId="84" applyFont="1" applyFill="1" applyBorder="1" applyAlignment="1" applyProtection="1">
      <alignment horizontal="right" vertical="center"/>
      <protection hidden="1"/>
    </xf>
    <xf numFmtId="37" fontId="7" fillId="61" borderId="36" xfId="84" applyFont="1" applyFill="1" applyBorder="1" applyAlignment="1" applyProtection="1">
      <alignment vertical="center"/>
      <protection hidden="1"/>
    </xf>
    <xf numFmtId="37" fontId="7" fillId="61" borderId="27" xfId="84" applyFont="1" applyFill="1" applyBorder="1" applyAlignment="1" applyProtection="1">
      <alignment vertical="center" wrapText="1"/>
      <protection hidden="1"/>
    </xf>
    <xf numFmtId="185" fontId="8" fillId="0" borderId="0" xfId="15" applyNumberFormat="1" applyFont="1" applyFill="1" applyBorder="1" applyAlignment="1">
      <alignment wrapText="1"/>
      <protection/>
    </xf>
    <xf numFmtId="182" fontId="8" fillId="0" borderId="0" xfId="15" applyNumberFormat="1" applyFont="1" applyFill="1" applyBorder="1" applyAlignment="1">
      <alignment wrapText="1"/>
      <protection/>
    </xf>
    <xf numFmtId="15" fontId="8" fillId="19" borderId="27" xfId="15" applyNumberFormat="1" applyFont="1" applyFill="1" applyBorder="1" applyAlignment="1">
      <alignment horizontal="center" vertical="center" wrapText="1"/>
      <protection/>
    </xf>
    <xf numFmtId="181" fontId="11" fillId="0" borderId="27" xfId="78" applyNumberFormat="1" applyFont="1" applyFill="1" applyBorder="1" applyAlignment="1">
      <alignment/>
    </xf>
    <xf numFmtId="176" fontId="1" fillId="0" borderId="0" xfId="83" applyNumberFormat="1" applyFill="1" applyBorder="1" applyProtection="1">
      <alignment/>
      <protection locked="0"/>
    </xf>
    <xf numFmtId="176" fontId="47" fillId="0" borderId="0" xfId="83" applyNumberFormat="1" applyFont="1" applyFill="1" applyBorder="1" applyProtection="1">
      <alignment/>
      <protection locked="0"/>
    </xf>
    <xf numFmtId="176" fontId="0" fillId="0" borderId="0" xfId="0" applyNumberFormat="1" applyFill="1" applyAlignment="1">
      <alignment/>
    </xf>
    <xf numFmtId="176" fontId="4" fillId="0" borderId="0" xfId="83" applyNumberFormat="1" applyFont="1" applyFill="1" applyProtection="1">
      <alignment/>
      <protection hidden="1"/>
    </xf>
    <xf numFmtId="176" fontId="6" fillId="0" borderId="27" xfId="83" applyNumberFormat="1" applyFont="1" applyFill="1" applyBorder="1" applyProtection="1">
      <alignment/>
      <protection locked="0"/>
    </xf>
    <xf numFmtId="176" fontId="1" fillId="0" borderId="27" xfId="83" applyNumberFormat="1" applyFont="1" applyFill="1" applyBorder="1" applyProtection="1">
      <alignment/>
      <protection locked="0"/>
    </xf>
    <xf numFmtId="37" fontId="4" fillId="0" borderId="0" xfId="83" applyFont="1" applyAlignment="1" applyProtection="1">
      <alignment wrapText="1"/>
      <protection hidden="1"/>
    </xf>
    <xf numFmtId="37" fontId="6" fillId="60" borderId="27" xfId="0" applyNumberFormat="1" applyFont="1" applyFill="1" applyBorder="1" applyAlignment="1">
      <alignment horizontal="right" vertical="center" wrapText="1"/>
    </xf>
    <xf numFmtId="37" fontId="4" fillId="0" borderId="27" xfId="84" applyFont="1" applyFill="1" applyBorder="1" applyAlignment="1" applyProtection="1">
      <alignment horizontal="left" vertical="center"/>
      <protection hidden="1"/>
    </xf>
    <xf numFmtId="37" fontId="4" fillId="0" borderId="27" xfId="84" applyFont="1" applyFill="1" applyBorder="1" applyAlignment="1" applyProtection="1">
      <alignment horizontal="right" vertical="center"/>
      <protection hidden="1"/>
    </xf>
    <xf numFmtId="172" fontId="4" fillId="54" borderId="27" xfId="83" applyNumberFormat="1" applyFont="1" applyFill="1" applyBorder="1" applyAlignment="1" applyProtection="1">
      <alignment horizontal="center" vertical="center"/>
      <protection hidden="1"/>
    </xf>
    <xf numFmtId="181" fontId="9" fillId="0" borderId="0" xfId="80" applyNumberFormat="1" applyFont="1" applyFill="1" applyBorder="1" applyAlignment="1">
      <alignment wrapText="1"/>
    </xf>
    <xf numFmtId="181" fontId="0" fillId="0" borderId="0" xfId="80" applyNumberFormat="1" applyFont="1" applyFill="1" applyAlignment="1">
      <alignment/>
    </xf>
    <xf numFmtId="181" fontId="0" fillId="0" borderId="0" xfId="80" applyNumberFormat="1" applyFont="1" applyFill="1" applyAlignment="1">
      <alignment/>
    </xf>
    <xf numFmtId="181" fontId="13" fillId="0" borderId="0" xfId="80" applyNumberFormat="1" applyFont="1" applyFill="1" applyBorder="1" applyAlignment="1">
      <alignment/>
    </xf>
    <xf numFmtId="181" fontId="0" fillId="0" borderId="32" xfId="80" applyNumberFormat="1" applyFont="1" applyFill="1" applyBorder="1" applyAlignment="1">
      <alignment/>
    </xf>
    <xf numFmtId="182" fontId="0" fillId="0" borderId="0" xfId="15" applyNumberFormat="1" applyFont="1">
      <alignment/>
      <protection/>
    </xf>
    <xf numFmtId="205" fontId="12" fillId="0" borderId="32" xfId="15" applyNumberFormat="1" applyFont="1" applyFill="1" applyBorder="1" applyAlignment="1" quotePrefix="1">
      <alignment horizontal="right" wrapText="1"/>
      <protection/>
    </xf>
    <xf numFmtId="181" fontId="0" fillId="0" borderId="0" xfId="80" applyNumberFormat="1" applyFont="1" applyAlignment="1">
      <alignment/>
    </xf>
    <xf numFmtId="181" fontId="0" fillId="0" borderId="32" xfId="80" applyNumberFormat="1" applyFont="1" applyBorder="1" applyAlignment="1">
      <alignment/>
    </xf>
    <xf numFmtId="0" fontId="48" fillId="0" borderId="0" xfId="15" applyFont="1" applyAlignment="1">
      <alignment horizontal="left"/>
      <protection/>
    </xf>
  </cellXfs>
  <cellStyles count="1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Colore 1" xfId="22"/>
    <cellStyle name="20% - Colore 2" xfId="23"/>
    <cellStyle name="20% - Colore 3" xfId="24"/>
    <cellStyle name="20% - Colore 4" xfId="25"/>
    <cellStyle name="20% - Colore 5" xfId="26"/>
    <cellStyle name="20% - Colore 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Colore 1" xfId="34"/>
    <cellStyle name="40% - Colore 2" xfId="35"/>
    <cellStyle name="40% - Colore 3" xfId="36"/>
    <cellStyle name="40% - Colore 4" xfId="37"/>
    <cellStyle name="40% - Colore 5" xfId="38"/>
    <cellStyle name="40% - Colore 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Colore 1" xfId="46"/>
    <cellStyle name="60% - Colore 2" xfId="47"/>
    <cellStyle name="60% - Colore 3" xfId="48"/>
    <cellStyle name="60% - Colore 4" xfId="49"/>
    <cellStyle name="60% - Colore 5" xfId="50"/>
    <cellStyle name="60% - Colore 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olo" xfId="59"/>
    <cellStyle name="Calculation" xfId="60"/>
    <cellStyle name="Cella collegata" xfId="61"/>
    <cellStyle name="Cella da controllare" xfId="62"/>
    <cellStyle name="Check Cell" xfId="63"/>
    <cellStyle name="Colore 1" xfId="64"/>
    <cellStyle name="Colore 2" xfId="65"/>
    <cellStyle name="Colore 3" xfId="66"/>
    <cellStyle name="Colore 4" xfId="67"/>
    <cellStyle name="Colore 5" xfId="68"/>
    <cellStyle name="Colore 6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Comma [0]" xfId="79"/>
    <cellStyle name="Migliaia 2" xfId="80"/>
    <cellStyle name="Neutral" xfId="81"/>
    <cellStyle name="Neutrale" xfId="82"/>
    <cellStyle name="Normal_Cons_HERA_mar04_Poli_7tris" xfId="83"/>
    <cellStyle name="Normal_Cons_HERA_mar04_Poli_7tris 2" xfId="84"/>
    <cellStyle name="Nota" xfId="85"/>
    <cellStyle name="Note" xfId="86"/>
    <cellStyle name="Output" xfId="87"/>
    <cellStyle name="Percent" xfId="88"/>
    <cellStyle name="SAPBEXaggData" xfId="89"/>
    <cellStyle name="SAPBEXaggDataEmph" xfId="90"/>
    <cellStyle name="SAPBEXaggExc1" xfId="91"/>
    <cellStyle name="SAPBEXaggExc1Emph" xfId="92"/>
    <cellStyle name="SAPBEXaggExc2" xfId="93"/>
    <cellStyle name="SAPBEXaggExc2Emph" xfId="94"/>
    <cellStyle name="SAPBEXaggItem" xfId="95"/>
    <cellStyle name="SAPBEXaggItemX" xfId="96"/>
    <cellStyle name="SAPBEXbackground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Data" xfId="112"/>
    <cellStyle name="SAPBEXheaderItem" xfId="113"/>
    <cellStyle name="SAPBEXheaderRowOne" xfId="114"/>
    <cellStyle name="SAPBEXheaderRowThree" xfId="115"/>
    <cellStyle name="SAPBEXheaderRowTwo" xfId="116"/>
    <cellStyle name="SAPBEXheaderSingleRow" xfId="117"/>
    <cellStyle name="SAPBEXheaderText" xfId="118"/>
    <cellStyle name="SAPBEXHLevel0" xfId="119"/>
    <cellStyle name="SAPBEXHLevel0X" xfId="120"/>
    <cellStyle name="SAPBEXHLevel1" xfId="121"/>
    <cellStyle name="SAPBEXHLevel1X" xfId="122"/>
    <cellStyle name="SAPBEXHLevel2" xfId="123"/>
    <cellStyle name="SAPBEXHLevel2X" xfId="124"/>
    <cellStyle name="SAPBEXHLevel3" xfId="125"/>
    <cellStyle name="SAPBEXHLevel3X" xfId="126"/>
    <cellStyle name="SAPBEXresData" xfId="127"/>
    <cellStyle name="SAPBEXresDataEmph" xfId="128"/>
    <cellStyle name="SAPBEXresExc1" xfId="129"/>
    <cellStyle name="SAPBEXresExc1Emph" xfId="130"/>
    <cellStyle name="SAPBEXresExc2" xfId="131"/>
    <cellStyle name="SAPBEXresExc2Emph" xfId="132"/>
    <cellStyle name="SAPBEXresItem" xfId="133"/>
    <cellStyle name="SAPBEXresItemX" xfId="134"/>
    <cellStyle name="SAPBEXstdData" xfId="135"/>
    <cellStyle name="SAPBEXstdDataEmph" xfId="136"/>
    <cellStyle name="SAPBEXstdExc1" xfId="137"/>
    <cellStyle name="SAPBEXstdExc1Emph" xfId="138"/>
    <cellStyle name="SAPBEXstdExc2" xfId="139"/>
    <cellStyle name="SAPBEXstdExc2Emph" xfId="140"/>
    <cellStyle name="SAPBEXstdItem" xfId="141"/>
    <cellStyle name="SAPBEXstdItemHeader" xfId="142"/>
    <cellStyle name="SAPBEXstdItemLeft" xfId="143"/>
    <cellStyle name="SAPBEXstdItemLeftChart" xfId="144"/>
    <cellStyle name="SAPBEXstdItemX" xfId="145"/>
    <cellStyle name="SAPBEXsubData" xfId="146"/>
    <cellStyle name="SAPBEXsubDataEmph" xfId="147"/>
    <cellStyle name="SAPBEXsubExc1" xfId="148"/>
    <cellStyle name="SAPBEXsubExc1Emph" xfId="149"/>
    <cellStyle name="SAPBEXsubExc2" xfId="150"/>
    <cellStyle name="SAPBEXsubExc2Emph" xfId="151"/>
    <cellStyle name="SAPBEXsubItem" xfId="152"/>
    <cellStyle name="SAPBEXtitle" xfId="153"/>
    <cellStyle name="SAPBEXundefined" xfId="154"/>
    <cellStyle name="Testo avviso" xfId="155"/>
    <cellStyle name="Testo descrittivo" xfId="156"/>
    <cellStyle name="Title" xfId="157"/>
    <cellStyle name="Titolo" xfId="158"/>
    <cellStyle name="Titolo 1" xfId="159"/>
    <cellStyle name="Titolo 2" xfId="160"/>
    <cellStyle name="Titolo 3" xfId="161"/>
    <cellStyle name="Titolo 4" xfId="162"/>
    <cellStyle name="Total" xfId="163"/>
    <cellStyle name="Totale" xfId="164"/>
    <cellStyle name="Valore non valido" xfId="165"/>
    <cellStyle name="Valore valido" xfId="166"/>
    <cellStyle name="Currency" xfId="167"/>
    <cellStyle name="Currency [0]" xfId="168"/>
    <cellStyle name="Warning Text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752475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95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37.7109375" style="0" customWidth="1"/>
    <col min="3" max="4" width="11.7109375" style="0" customWidth="1"/>
  </cols>
  <sheetData>
    <row r="3" ht="25.5" customHeight="1"/>
    <row r="4" spans="2:4" ht="12.75">
      <c r="B4" s="1" t="s">
        <v>2</v>
      </c>
      <c r="C4" s="2"/>
      <c r="D4" s="2"/>
    </row>
    <row r="5" spans="2:4" ht="12.75">
      <c r="B5" s="3" t="s">
        <v>0</v>
      </c>
      <c r="C5" s="66">
        <v>42277</v>
      </c>
      <c r="D5" s="66">
        <v>41912</v>
      </c>
    </row>
    <row r="6" spans="2:4" ht="12.75">
      <c r="B6" s="4" t="s">
        <v>3</v>
      </c>
      <c r="C6" s="140">
        <v>3246377</v>
      </c>
      <c r="D6" s="140">
        <v>2995833</v>
      </c>
    </row>
    <row r="7" spans="2:4" ht="12.75">
      <c r="B7" s="4" t="s">
        <v>4</v>
      </c>
      <c r="C7" s="140">
        <v>225981</v>
      </c>
      <c r="D7" s="140">
        <v>221003</v>
      </c>
    </row>
    <row r="8" spans="2:4" s="125" customFormat="1" ht="12.75">
      <c r="B8" s="124" t="s">
        <v>101</v>
      </c>
      <c r="C8" s="141"/>
      <c r="D8" s="141"/>
    </row>
    <row r="9" spans="2:4" ht="12.75">
      <c r="B9" s="4" t="s">
        <v>5</v>
      </c>
      <c r="C9" s="142"/>
      <c r="D9" s="142"/>
    </row>
    <row r="10" spans="2:4" ht="12.75">
      <c r="B10" s="51" t="s">
        <v>6</v>
      </c>
      <c r="C10" s="143">
        <v>-1613161</v>
      </c>
      <c r="D10" s="143">
        <v>-1365540</v>
      </c>
    </row>
    <row r="11" spans="2:4" ht="12.75">
      <c r="B11" s="4" t="s">
        <v>7</v>
      </c>
      <c r="C11" s="140">
        <v>-815387</v>
      </c>
      <c r="D11" s="140">
        <v>-819718</v>
      </c>
    </row>
    <row r="12" spans="2:4" ht="12.75">
      <c r="B12" s="4" t="s">
        <v>8</v>
      </c>
      <c r="C12" s="140">
        <v>-380503</v>
      </c>
      <c r="D12" s="140">
        <v>-369945</v>
      </c>
    </row>
    <row r="13" spans="2:4" ht="12.75">
      <c r="B13" s="4" t="s">
        <v>9</v>
      </c>
      <c r="C13" s="140">
        <v>-322975</v>
      </c>
      <c r="D13" s="140">
        <v>-319806</v>
      </c>
    </row>
    <row r="14" spans="2:4" ht="12.75">
      <c r="B14" s="4" t="s">
        <v>10</v>
      </c>
      <c r="C14" s="140">
        <v>-40931</v>
      </c>
      <c r="D14" s="140">
        <v>-40826</v>
      </c>
    </row>
    <row r="15" spans="2:4" ht="12.75">
      <c r="B15" s="4" t="s">
        <v>11</v>
      </c>
      <c r="C15" s="140">
        <v>17858</v>
      </c>
      <c r="D15" s="140">
        <v>11892</v>
      </c>
    </row>
    <row r="16" spans="2:4" ht="12.75">
      <c r="B16" s="4"/>
      <c r="C16" s="142"/>
      <c r="D16" s="142"/>
    </row>
    <row r="17" spans="2:4" ht="12.75">
      <c r="B17" s="7" t="s">
        <v>12</v>
      </c>
      <c r="C17" s="144">
        <f>SUM(C6:C15)</f>
        <v>317259</v>
      </c>
      <c r="D17" s="144">
        <v>242778</v>
      </c>
    </row>
    <row r="18" spans="2:4" ht="12.75">
      <c r="B18" s="4"/>
      <c r="C18" s="142"/>
      <c r="D18" s="142"/>
    </row>
    <row r="19" spans="2:4" ht="12.75">
      <c r="B19" s="4" t="s">
        <v>13</v>
      </c>
      <c r="C19" s="140">
        <v>6074</v>
      </c>
      <c r="D19" s="140">
        <v>4876</v>
      </c>
    </row>
    <row r="20" spans="2:4" ht="12.75">
      <c r="B20" s="4" t="s">
        <v>14</v>
      </c>
      <c r="C20" s="140">
        <v>66111</v>
      </c>
      <c r="D20" s="140">
        <v>122170</v>
      </c>
    </row>
    <row r="21" spans="2:4" ht="12.75">
      <c r="B21" s="4" t="s">
        <v>15</v>
      </c>
      <c r="C21" s="140">
        <v>-171034</v>
      </c>
      <c r="D21" s="140">
        <v>-232195</v>
      </c>
    </row>
    <row r="22" spans="2:4" ht="12.75">
      <c r="B22" s="4"/>
      <c r="C22" s="142"/>
      <c r="D22" s="142"/>
    </row>
    <row r="23" spans="2:4" ht="12.75">
      <c r="B23" s="41" t="s">
        <v>17</v>
      </c>
      <c r="C23" s="144">
        <f>SUM(C19:C21)</f>
        <v>-98849</v>
      </c>
      <c r="D23" s="144">
        <v>-68570</v>
      </c>
    </row>
    <row r="24" spans="2:4" ht="12.75">
      <c r="B24" s="146" t="s">
        <v>102</v>
      </c>
      <c r="C24" s="145">
        <v>0</v>
      </c>
      <c r="D24" s="145">
        <v>0</v>
      </c>
    </row>
    <row r="25" spans="2:4" s="23" customFormat="1" ht="12.75">
      <c r="B25" s="7" t="s">
        <v>16</v>
      </c>
      <c r="C25" s="144">
        <f>C17+C23+C24</f>
        <v>218410</v>
      </c>
      <c r="D25" s="144">
        <v>174208</v>
      </c>
    </row>
    <row r="26" spans="2:4" ht="12.75">
      <c r="B26" s="7"/>
      <c r="C26" s="142"/>
      <c r="D26" s="142"/>
    </row>
    <row r="27" spans="2:4" ht="12.75">
      <c r="B27" s="4" t="s">
        <v>18</v>
      </c>
      <c r="C27" s="140">
        <v>-83542</v>
      </c>
      <c r="D27" s="140">
        <v>-85385</v>
      </c>
    </row>
    <row r="28" spans="2:4" ht="12.75">
      <c r="B28" s="6"/>
      <c r="C28" s="142"/>
      <c r="D28" s="142"/>
    </row>
    <row r="29" spans="2:4" ht="12.75">
      <c r="B29" s="7" t="s">
        <v>19</v>
      </c>
      <c r="C29" s="144">
        <f>SUM(C25:C27)</f>
        <v>134868</v>
      </c>
      <c r="D29" s="144">
        <v>104731</v>
      </c>
    </row>
    <row r="30" spans="2:4" ht="12.75">
      <c r="B30" s="4"/>
      <c r="C30" s="142"/>
      <c r="D30" s="142"/>
    </row>
    <row r="31" spans="2:4" ht="12.75">
      <c r="B31" s="4" t="s">
        <v>20</v>
      </c>
      <c r="C31" s="140">
        <v>124999</v>
      </c>
      <c r="D31" s="140">
        <v>111335</v>
      </c>
    </row>
    <row r="32" spans="2:4" ht="12.75">
      <c r="B32" s="4" t="s">
        <v>21</v>
      </c>
      <c r="C32" s="140">
        <v>9869</v>
      </c>
      <c r="D32" s="140">
        <v>11024</v>
      </c>
    </row>
    <row r="33" ht="12.75">
      <c r="B33" s="4"/>
    </row>
    <row r="34" spans="2:4" ht="12.75">
      <c r="B34" s="24"/>
      <c r="C34" s="40"/>
      <c r="D34" s="40"/>
    </row>
    <row r="35" spans="2:4" ht="12.75">
      <c r="B35" s="25" t="s">
        <v>22</v>
      </c>
      <c r="C35" s="8"/>
      <c r="D35" s="8"/>
    </row>
    <row r="36" spans="2:4" ht="12.75">
      <c r="B36" s="56" t="s">
        <v>82</v>
      </c>
      <c r="C36" s="8">
        <v>0.085</v>
      </c>
      <c r="D36" s="8">
        <v>0.078</v>
      </c>
    </row>
    <row r="37" spans="2:4" ht="12.75">
      <c r="B37" s="56" t="s">
        <v>83</v>
      </c>
      <c r="C37" s="8">
        <v>0.085</v>
      </c>
      <c r="D37" s="8">
        <v>0.078</v>
      </c>
    </row>
    <row r="38" spans="2:4" ht="12.75">
      <c r="B38" s="26"/>
      <c r="C38" s="5"/>
      <c r="D38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2" max="2" width="10.140625" style="0" bestFit="1" customWidth="1"/>
    <col min="3" max="3" width="10.421875" style="0" bestFit="1" customWidth="1"/>
  </cols>
  <sheetData>
    <row r="5" spans="1:3" ht="14.25" customHeight="1">
      <c r="A5" s="103" t="s">
        <v>85</v>
      </c>
      <c r="B5" s="104">
        <v>41912</v>
      </c>
      <c r="C5" s="104">
        <v>42004</v>
      </c>
    </row>
    <row r="6" spans="1:3" ht="12.75">
      <c r="A6" s="105" t="s">
        <v>36</v>
      </c>
      <c r="B6" s="106"/>
      <c r="C6" s="106"/>
    </row>
    <row r="7" spans="1:3" ht="12.75">
      <c r="A7" s="107" t="s">
        <v>23</v>
      </c>
      <c r="B7" s="108"/>
      <c r="C7" s="108"/>
    </row>
    <row r="8" spans="1:3" ht="13.5">
      <c r="A8" s="109" t="s">
        <v>24</v>
      </c>
      <c r="B8" s="126">
        <v>1999080</v>
      </c>
      <c r="C8" s="126">
        <v>2063698</v>
      </c>
    </row>
    <row r="9" spans="1:3" ht="13.5">
      <c r="A9" s="109" t="s">
        <v>25</v>
      </c>
      <c r="B9" s="126">
        <v>2835159</v>
      </c>
      <c r="C9" s="126">
        <v>2797047</v>
      </c>
    </row>
    <row r="10" spans="1:3" ht="13.5">
      <c r="A10" s="109" t="s">
        <v>103</v>
      </c>
      <c r="B10" s="126">
        <v>3656</v>
      </c>
      <c r="C10" s="126">
        <v>3737</v>
      </c>
    </row>
    <row r="11" spans="1:3" ht="13.5">
      <c r="A11" s="109" t="s">
        <v>86</v>
      </c>
      <c r="B11" s="126">
        <v>378564</v>
      </c>
      <c r="C11" s="126">
        <v>378564</v>
      </c>
    </row>
    <row r="12" spans="1:3" ht="13.5">
      <c r="A12" s="109" t="s">
        <v>26</v>
      </c>
      <c r="B12" s="126">
        <v>153372</v>
      </c>
      <c r="C12" s="126">
        <v>152808</v>
      </c>
    </row>
    <row r="13" spans="1:3" ht="13.5">
      <c r="A13" s="109" t="s">
        <v>27</v>
      </c>
      <c r="B13" s="126">
        <v>104736</v>
      </c>
      <c r="C13" s="126">
        <v>83609</v>
      </c>
    </row>
    <row r="14" spans="1:3" ht="13.5">
      <c r="A14" s="109" t="s">
        <v>28</v>
      </c>
      <c r="B14" s="126">
        <v>78789</v>
      </c>
      <c r="C14" s="126">
        <v>68098</v>
      </c>
    </row>
    <row r="15" spans="1:7" ht="13.5">
      <c r="A15" s="109" t="s">
        <v>39</v>
      </c>
      <c r="B15" s="126">
        <v>125595</v>
      </c>
      <c r="C15" s="126">
        <v>103096</v>
      </c>
      <c r="G15" t="s">
        <v>87</v>
      </c>
    </row>
    <row r="16" spans="1:3" ht="12.75">
      <c r="A16" s="133"/>
      <c r="B16" s="133">
        <f>SUM(B8:B15)</f>
        <v>5678951</v>
      </c>
      <c r="C16" s="133">
        <f>SUM(C8:C15)</f>
        <v>5650657</v>
      </c>
    </row>
    <row r="17" spans="1:3" ht="12.75">
      <c r="A17" s="107" t="s">
        <v>29</v>
      </c>
      <c r="B17" s="127"/>
      <c r="C17" s="127"/>
    </row>
    <row r="18" spans="1:3" ht="13.5">
      <c r="A18" s="109" t="s">
        <v>30</v>
      </c>
      <c r="B18" s="128">
        <v>119412</v>
      </c>
      <c r="C18" s="128">
        <v>103588</v>
      </c>
    </row>
    <row r="19" spans="1:3" ht="13.5">
      <c r="A19" s="109" t="s">
        <v>31</v>
      </c>
      <c r="B19" s="128">
        <v>1396155</v>
      </c>
      <c r="C19" s="128">
        <v>1463635</v>
      </c>
    </row>
    <row r="20" spans="1:3" ht="13.5">
      <c r="A20" s="109" t="s">
        <v>32</v>
      </c>
      <c r="B20" s="128">
        <v>16490</v>
      </c>
      <c r="C20" s="128">
        <v>16268</v>
      </c>
    </row>
    <row r="21" spans="1:3" ht="13.5">
      <c r="A21" s="109" t="s">
        <v>27</v>
      </c>
      <c r="B21" s="128">
        <v>35017</v>
      </c>
      <c r="C21" s="128">
        <v>45150</v>
      </c>
    </row>
    <row r="22" spans="1:3" ht="13.5">
      <c r="A22" s="109" t="s">
        <v>39</v>
      </c>
      <c r="B22" s="128">
        <v>12148</v>
      </c>
      <c r="C22" s="128">
        <v>24136</v>
      </c>
    </row>
    <row r="23" spans="1:3" ht="13.5">
      <c r="A23" s="109" t="s">
        <v>88</v>
      </c>
      <c r="B23" s="128">
        <v>77642</v>
      </c>
      <c r="C23" s="128">
        <v>32200</v>
      </c>
    </row>
    <row r="24" spans="1:3" ht="13.5">
      <c r="A24" s="109" t="s">
        <v>33</v>
      </c>
      <c r="B24" s="128">
        <v>279415</v>
      </c>
      <c r="C24" s="128">
        <v>261998</v>
      </c>
    </row>
    <row r="25" spans="1:3" ht="13.5">
      <c r="A25" s="109" t="s">
        <v>34</v>
      </c>
      <c r="B25" s="128">
        <v>475992</v>
      </c>
      <c r="C25" s="128">
        <v>834495</v>
      </c>
    </row>
    <row r="26" spans="1:3" ht="12.75">
      <c r="A26" s="110"/>
      <c r="B26" s="133">
        <f>SUM(B18:B25)</f>
        <v>2412271</v>
      </c>
      <c r="C26" s="133">
        <f>SUM(C18:C25)</f>
        <v>2781470</v>
      </c>
    </row>
    <row r="27" spans="1:3" ht="13.5">
      <c r="A27" s="148" t="s">
        <v>89</v>
      </c>
      <c r="B27" s="128">
        <v>0</v>
      </c>
      <c r="C27" s="128">
        <v>601</v>
      </c>
    </row>
    <row r="28" spans="1:3" ht="13.5" thickBot="1">
      <c r="A28" s="134" t="s">
        <v>35</v>
      </c>
      <c r="B28" s="129">
        <f>+B16+B26+B27</f>
        <v>8091222</v>
      </c>
      <c r="C28" s="129">
        <f>+C16+C26+C27</f>
        <v>8432728</v>
      </c>
    </row>
    <row r="30" spans="1:3" ht="12.75">
      <c r="A30" s="111" t="s">
        <v>40</v>
      </c>
      <c r="B30" s="150">
        <v>41820</v>
      </c>
      <c r="C30" s="150">
        <v>41639</v>
      </c>
    </row>
    <row r="31" spans="1:3" ht="12.75">
      <c r="A31" s="112" t="s">
        <v>37</v>
      </c>
      <c r="B31" s="127"/>
      <c r="C31" s="127"/>
    </row>
    <row r="32" spans="1:3" ht="13.5">
      <c r="A32" s="113" t="s">
        <v>90</v>
      </c>
      <c r="B32" s="128">
        <v>1472151</v>
      </c>
      <c r="C32" s="128">
        <v>1469938</v>
      </c>
    </row>
    <row r="33" spans="1:3" ht="13.5">
      <c r="A33" s="113" t="s">
        <v>38</v>
      </c>
      <c r="B33" s="126">
        <v>700550</v>
      </c>
      <c r="C33" s="126">
        <v>676236</v>
      </c>
    </row>
    <row r="34" spans="1:3" ht="13.5">
      <c r="A34" s="113" t="s">
        <v>91</v>
      </c>
      <c r="B34" s="130">
        <v>124999</v>
      </c>
      <c r="C34" s="130">
        <v>164772</v>
      </c>
    </row>
    <row r="35" spans="1:3" ht="12.75">
      <c r="A35" s="114" t="s">
        <v>40</v>
      </c>
      <c r="B35" s="133">
        <f>+B32+B33+B34</f>
        <v>2297700</v>
      </c>
      <c r="C35" s="133">
        <f>+C32+C33+C34</f>
        <v>2310946</v>
      </c>
    </row>
    <row r="36" spans="1:3" ht="12.75">
      <c r="A36" s="113" t="s">
        <v>21</v>
      </c>
      <c r="B36" s="149">
        <v>140549</v>
      </c>
      <c r="C36" s="149">
        <v>148055</v>
      </c>
    </row>
    <row r="37" spans="1:3" ht="12.75">
      <c r="A37" s="114" t="s">
        <v>92</v>
      </c>
      <c r="B37" s="133">
        <f>+B35+B36</f>
        <v>2438249</v>
      </c>
      <c r="C37" s="133">
        <f>+C35+C36</f>
        <v>2459001</v>
      </c>
    </row>
    <row r="38" ht="12.75">
      <c r="A38" s="112"/>
    </row>
    <row r="39" spans="1:3" ht="12.75">
      <c r="A39" s="111" t="s">
        <v>93</v>
      </c>
      <c r="B39" s="150"/>
      <c r="C39" s="150"/>
    </row>
    <row r="40" spans="1:3" ht="12.75">
      <c r="A40" s="112"/>
      <c r="B40" s="127"/>
      <c r="C40" s="127"/>
    </row>
    <row r="41" ht="12.75">
      <c r="A41" s="112" t="s">
        <v>41</v>
      </c>
    </row>
    <row r="42" spans="1:3" ht="13.5">
      <c r="A42" s="113" t="s">
        <v>94</v>
      </c>
      <c r="B42" s="131">
        <v>2848677</v>
      </c>
      <c r="C42" s="131">
        <v>3095301</v>
      </c>
    </row>
    <row r="43" spans="1:3" ht="13.5">
      <c r="A43" s="113" t="s">
        <v>42</v>
      </c>
      <c r="B43" s="131">
        <v>149666</v>
      </c>
      <c r="C43" s="131">
        <v>162971</v>
      </c>
    </row>
    <row r="44" spans="1:3" ht="13.5">
      <c r="A44" s="113" t="s">
        <v>43</v>
      </c>
      <c r="B44" s="131">
        <v>346165</v>
      </c>
      <c r="C44" s="131">
        <v>336500</v>
      </c>
    </row>
    <row r="45" spans="1:3" ht="13.5">
      <c r="A45" s="113" t="s">
        <v>44</v>
      </c>
      <c r="B45" s="131">
        <v>13111</v>
      </c>
      <c r="C45" s="131">
        <v>15084</v>
      </c>
    </row>
    <row r="46" spans="1:3" ht="13.5">
      <c r="A46" s="113" t="s">
        <v>95</v>
      </c>
      <c r="B46" s="131">
        <v>23966</v>
      </c>
      <c r="C46" s="131">
        <v>25351</v>
      </c>
    </row>
    <row r="47" spans="1:3" ht="13.5">
      <c r="A47" s="113" t="s">
        <v>39</v>
      </c>
      <c r="B47" s="132">
        <v>39778</v>
      </c>
      <c r="C47" s="132">
        <v>38415</v>
      </c>
    </row>
    <row r="48" spans="1:3" ht="12.75">
      <c r="A48" s="115"/>
      <c r="B48" s="133">
        <f>SUM(B42:B47)</f>
        <v>3421363</v>
      </c>
      <c r="C48" s="133">
        <f>SUM(C42:C47)</f>
        <v>3673622</v>
      </c>
    </row>
    <row r="49" ht="12.75">
      <c r="A49" s="112" t="s">
        <v>45</v>
      </c>
    </row>
    <row r="50" spans="1:3" ht="13.5">
      <c r="A50" s="113" t="s">
        <v>96</v>
      </c>
      <c r="B50" s="131">
        <v>468122</v>
      </c>
      <c r="C50" s="131">
        <v>547333</v>
      </c>
    </row>
    <row r="51" spans="1:3" ht="13.5">
      <c r="A51" s="113" t="s">
        <v>97</v>
      </c>
      <c r="B51" s="131">
        <v>1925</v>
      </c>
      <c r="C51" s="131">
        <v>3451</v>
      </c>
    </row>
    <row r="52" spans="1:3" ht="13.5">
      <c r="A52" s="113" t="s">
        <v>46</v>
      </c>
      <c r="B52" s="131">
        <v>1043671</v>
      </c>
      <c r="C52" s="131">
        <v>1193626</v>
      </c>
    </row>
    <row r="53" spans="1:3" ht="13.5">
      <c r="A53" s="113" t="s">
        <v>98</v>
      </c>
      <c r="B53" s="131">
        <v>106426</v>
      </c>
      <c r="C53" s="131">
        <v>30203</v>
      </c>
    </row>
    <row r="54" spans="1:3" ht="13.5">
      <c r="A54" s="113" t="s">
        <v>99</v>
      </c>
      <c r="B54" s="131">
        <v>592092</v>
      </c>
      <c r="C54" s="131">
        <v>493563</v>
      </c>
    </row>
    <row r="55" spans="1:3" ht="13.5">
      <c r="A55" s="113" t="s">
        <v>39</v>
      </c>
      <c r="B55" s="132">
        <v>19374</v>
      </c>
      <c r="C55" s="132">
        <v>31929</v>
      </c>
    </row>
    <row r="56" spans="1:3" ht="12.75">
      <c r="A56" s="115"/>
      <c r="B56" s="133">
        <f>SUM(B50:B55)</f>
        <v>2231610</v>
      </c>
      <c r="C56" s="133">
        <f>SUM(C50:C55)</f>
        <v>2300105</v>
      </c>
    </row>
    <row r="57" spans="1:3" ht="13.5">
      <c r="A57" s="113" t="s">
        <v>89</v>
      </c>
      <c r="B57" s="131">
        <v>0</v>
      </c>
      <c r="C57" s="131">
        <v>0</v>
      </c>
    </row>
    <row r="59" spans="1:3" ht="12.75">
      <c r="A59" s="115"/>
      <c r="B59" s="133">
        <f>+B48+B56</f>
        <v>5652973</v>
      </c>
      <c r="C59" s="133">
        <f>+C48+C56</f>
        <v>5973727</v>
      </c>
    </row>
    <row r="60" ht="12.75">
      <c r="A60" s="116" t="s">
        <v>100</v>
      </c>
    </row>
    <row r="61" spans="1:3" ht="12.75">
      <c r="A61" s="135" t="s">
        <v>47</v>
      </c>
      <c r="B61" s="147">
        <f>+B37+B59</f>
        <v>8091222</v>
      </c>
      <c r="C61" s="147">
        <f>+C37+C59</f>
        <v>8432728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14" customWidth="1"/>
    <col min="2" max="7" width="10.7109375" style="0" customWidth="1"/>
  </cols>
  <sheetData>
    <row r="3" spans="1:7" ht="12.75">
      <c r="A3" s="67" t="s">
        <v>48</v>
      </c>
      <c r="B3" s="68">
        <v>42277</v>
      </c>
      <c r="C3" s="69" t="s">
        <v>1</v>
      </c>
      <c r="D3" s="68">
        <v>41912</v>
      </c>
      <c r="E3" s="69" t="s">
        <v>1</v>
      </c>
      <c r="F3" s="70" t="s">
        <v>51</v>
      </c>
      <c r="G3" s="71" t="s">
        <v>52</v>
      </c>
    </row>
    <row r="4" spans="1:7" s="15" customFormat="1" ht="12.75">
      <c r="A4" s="16" t="s">
        <v>49</v>
      </c>
      <c r="B4" s="136">
        <v>1117.33585945</v>
      </c>
      <c r="C4" s="57">
        <f>B4/$B$4</f>
        <v>1</v>
      </c>
      <c r="D4" s="136">
        <v>1001.4130233785271</v>
      </c>
      <c r="E4" s="57">
        <f>D4/$D$4</f>
        <v>1</v>
      </c>
      <c r="F4" s="17">
        <f>B4-D4</f>
        <v>115.92283607147294</v>
      </c>
      <c r="G4" s="18">
        <f>B4/D4-1</f>
        <v>0.11575926552300775</v>
      </c>
    </row>
    <row r="5" spans="1:7" ht="12.75">
      <c r="A5" s="12" t="s">
        <v>50</v>
      </c>
      <c r="B5" s="94">
        <v>-826.7279237600003</v>
      </c>
      <c r="C5" s="58">
        <f>B5/$B$4</f>
        <v>-0.7399099534556698</v>
      </c>
      <c r="D5" s="94">
        <v>-735.2354298141289</v>
      </c>
      <c r="E5" s="58">
        <f>D5/$D$4</f>
        <v>-0.7341979908885358</v>
      </c>
      <c r="F5" s="52">
        <f>B5-D5</f>
        <v>-91.49249394587139</v>
      </c>
      <c r="G5" s="27">
        <f>B5/D5-1</f>
        <v>0.12443972397929892</v>
      </c>
    </row>
    <row r="6" spans="1:7" ht="12.75">
      <c r="A6" s="12" t="s">
        <v>8</v>
      </c>
      <c r="B6" s="94">
        <v>-93.01774525000002</v>
      </c>
      <c r="C6" s="58">
        <f>B6/$B$4</f>
        <v>-0.08324958378744533</v>
      </c>
      <c r="D6" s="94">
        <v>-86.8516646743238</v>
      </c>
      <c r="E6" s="58">
        <f>D6/$D$4</f>
        <v>-0.08672911440806626</v>
      </c>
      <c r="F6" s="52">
        <f>B6-D6</f>
        <v>-6.166080575676219</v>
      </c>
      <c r="G6" s="27">
        <f>B6/D6-1</f>
        <v>0.07099553703199324</v>
      </c>
    </row>
    <row r="7" spans="1:7" ht="12.75">
      <c r="A7" s="12" t="s">
        <v>11</v>
      </c>
      <c r="B7" s="94">
        <v>6.054362</v>
      </c>
      <c r="C7" s="58">
        <f>B7/$B$4</f>
        <v>0.005418569491701638</v>
      </c>
      <c r="D7" s="94">
        <v>2.8985045099999995</v>
      </c>
      <c r="E7" s="58">
        <f>D7/$D$4</f>
        <v>0.0028944146344543646</v>
      </c>
      <c r="F7" s="53">
        <f>B7-D7</f>
        <v>3.1558574900000007</v>
      </c>
      <c r="G7" s="27">
        <f>B7/D7-1</f>
        <v>1.088788193743401</v>
      </c>
    </row>
    <row r="8" spans="1:7" s="15" customFormat="1" ht="12.75">
      <c r="A8" s="28" t="s">
        <v>54</v>
      </c>
      <c r="B8" s="42">
        <f>SUM(B4:B7)</f>
        <v>203.64455243999973</v>
      </c>
      <c r="C8" s="59">
        <f>B8/$B$4</f>
        <v>0.18225903224858656</v>
      </c>
      <c r="D8" s="42">
        <f>SUM(D4:D7)</f>
        <v>182.22443340007442</v>
      </c>
      <c r="E8" s="59">
        <f>D8/$D$4</f>
        <v>0.18196730933785235</v>
      </c>
      <c r="F8" s="38">
        <f>B8-D8</f>
        <v>21.42011903992531</v>
      </c>
      <c r="G8" s="45">
        <f>B8/D8-1</f>
        <v>0.11754800736791071</v>
      </c>
    </row>
    <row r="10" spans="1:5" ht="12.75">
      <c r="A10" s="67"/>
      <c r="B10" s="68">
        <f>+B3</f>
        <v>42277</v>
      </c>
      <c r="C10" s="68">
        <f>+D3</f>
        <v>41912</v>
      </c>
      <c r="D10" s="70" t="s">
        <v>51</v>
      </c>
      <c r="E10" s="72" t="s">
        <v>52</v>
      </c>
    </row>
    <row r="11" spans="1:5" ht="12.75">
      <c r="A11" s="12" t="s">
        <v>76</v>
      </c>
      <c r="B11" s="153">
        <v>1972.3709825167443</v>
      </c>
      <c r="C11" s="153">
        <v>1633.781152925962</v>
      </c>
      <c r="D11" s="31">
        <f>B11-C11</f>
        <v>338.5898295907823</v>
      </c>
      <c r="E11" s="20">
        <f>B11/C11-1</f>
        <v>0.20724307474376036</v>
      </c>
    </row>
    <row r="12" spans="1:5" ht="12.75">
      <c r="A12" s="12" t="s">
        <v>77</v>
      </c>
      <c r="B12" s="153">
        <v>2286.2820668117624</v>
      </c>
      <c r="C12" s="153">
        <v>1683.7161723212928</v>
      </c>
      <c r="D12" s="31">
        <f>B12-C12</f>
        <v>602.5658944904696</v>
      </c>
      <c r="E12" s="20">
        <f>B12/C12-1</f>
        <v>0.3578785453249693</v>
      </c>
    </row>
    <row r="13" spans="1:5" ht="12.75">
      <c r="A13" s="60" t="s">
        <v>78</v>
      </c>
      <c r="B13" s="154">
        <v>862</v>
      </c>
      <c r="C13" s="154">
        <v>491.191749</v>
      </c>
      <c r="D13" s="31">
        <f>B13-C13</f>
        <v>370.808251</v>
      </c>
      <c r="E13" s="20">
        <f>B13/C13-1</f>
        <v>0.7549154719209259</v>
      </c>
    </row>
    <row r="14" spans="1:5" ht="12.75">
      <c r="A14" s="61" t="s">
        <v>84</v>
      </c>
      <c r="B14" s="155">
        <v>324.7353358555</v>
      </c>
      <c r="C14" s="155">
        <v>288.22049219876175</v>
      </c>
      <c r="D14" s="35">
        <f>B14-C14</f>
        <v>36.514843656738265</v>
      </c>
      <c r="E14" s="21">
        <f>B14/C14-1</f>
        <v>0.12669065748301134</v>
      </c>
    </row>
    <row r="16" spans="1:5" ht="12.75">
      <c r="A16" s="67" t="s">
        <v>79</v>
      </c>
      <c r="B16" s="68">
        <f>+B10</f>
        <v>42277</v>
      </c>
      <c r="C16" s="68">
        <f>+C10</f>
        <v>41912</v>
      </c>
      <c r="D16" s="70" t="s">
        <v>51</v>
      </c>
      <c r="E16" s="72" t="s">
        <v>52</v>
      </c>
    </row>
    <row r="17" spans="1:5" s="47" customFormat="1" ht="12.75">
      <c r="A17" s="46" t="s">
        <v>54</v>
      </c>
      <c r="B17" s="156">
        <f>B8</f>
        <v>203.64455243999973</v>
      </c>
      <c r="C17" s="156">
        <f>D8</f>
        <v>182.22443340007442</v>
      </c>
      <c r="D17" s="31">
        <f>B17-C17</f>
        <v>21.42011903992531</v>
      </c>
      <c r="E17" s="43">
        <f>B17/C17-1</f>
        <v>0.11754800736791071</v>
      </c>
    </row>
    <row r="18" spans="1:5" ht="12.75">
      <c r="A18" s="12" t="s">
        <v>55</v>
      </c>
      <c r="B18" s="95">
        <v>640.2338272250256</v>
      </c>
      <c r="C18" s="95">
        <v>626.6820625799999</v>
      </c>
      <c r="D18" s="31">
        <f>B18-C18</f>
        <v>13.551764645025742</v>
      </c>
      <c r="E18" s="43">
        <f>B18/C18-1</f>
        <v>0.021624625075806758</v>
      </c>
    </row>
    <row r="19" spans="1:5" s="30" customFormat="1" ht="12.75">
      <c r="A19" s="29" t="s">
        <v>56</v>
      </c>
      <c r="B19" s="33">
        <f>B17/B18</f>
        <v>0.3180784016406305</v>
      </c>
      <c r="C19" s="33">
        <f>C17/C18</f>
        <v>0.2907765265370306</v>
      </c>
      <c r="D19" s="157">
        <f>+B19-C19</f>
        <v>0.027301875103599882</v>
      </c>
      <c r="E19" s="32"/>
    </row>
    <row r="21" ht="12.75">
      <c r="A21" s="160" t="s">
        <v>105</v>
      </c>
    </row>
    <row r="22" ht="12.75">
      <c r="A22" s="160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8 D8" formulaRange="1"/>
    <ignoredError sqref="C8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3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14" customWidth="1"/>
    <col min="2" max="7" width="10.7109375" style="0" customWidth="1"/>
  </cols>
  <sheetData>
    <row r="1" ht="10.5" customHeight="1"/>
    <row r="3" spans="1:7" ht="12.75">
      <c r="A3" s="117" t="s">
        <v>48</v>
      </c>
      <c r="B3" s="118">
        <f>+GAS!B3</f>
        <v>42277</v>
      </c>
      <c r="C3" s="119" t="s">
        <v>1</v>
      </c>
      <c r="D3" s="118">
        <f>+GAS!D3</f>
        <v>41912</v>
      </c>
      <c r="E3" s="120" t="s">
        <v>1</v>
      </c>
      <c r="F3" s="121" t="s">
        <v>51</v>
      </c>
      <c r="G3" s="122" t="s">
        <v>52</v>
      </c>
    </row>
    <row r="4" spans="1:7" ht="12.75">
      <c r="A4" s="16" t="s">
        <v>49</v>
      </c>
      <c r="B4" s="137">
        <v>1157.81915156</v>
      </c>
      <c r="C4" s="57">
        <f>B4/$B$4</f>
        <v>1</v>
      </c>
      <c r="D4" s="137">
        <v>1043.780724098681</v>
      </c>
      <c r="E4" s="57">
        <f>D4/$D$4</f>
        <v>1</v>
      </c>
      <c r="F4" s="17">
        <f>B4-D4</f>
        <v>114.03842746131886</v>
      </c>
      <c r="G4" s="18">
        <f>B4/D4-1</f>
        <v>0.10925515755216941</v>
      </c>
    </row>
    <row r="5" spans="1:7" ht="12.75">
      <c r="A5" s="12" t="s">
        <v>50</v>
      </c>
      <c r="B5" s="64">
        <v>-1054.2697626799998</v>
      </c>
      <c r="C5" s="58">
        <f>B5/$B$4</f>
        <v>-0.9105651441846667</v>
      </c>
      <c r="D5" s="64">
        <v>-929.5196289742393</v>
      </c>
      <c r="E5" s="58">
        <f>D5/$D$4</f>
        <v>-0.8905315144393878</v>
      </c>
      <c r="F5" s="52">
        <f>B5-D5</f>
        <v>-124.7501337057605</v>
      </c>
      <c r="G5" s="27">
        <f>B5/D5-1</f>
        <v>0.13420925155010122</v>
      </c>
    </row>
    <row r="6" spans="1:7" ht="12.75">
      <c r="A6" s="12" t="s">
        <v>8</v>
      </c>
      <c r="B6" s="64">
        <v>-34.39667131</v>
      </c>
      <c r="C6" s="58">
        <f>B6/$B$4</f>
        <v>-0.02970815542622117</v>
      </c>
      <c r="D6" s="64">
        <v>-31.92408514004297</v>
      </c>
      <c r="E6" s="58">
        <f>D6/$D$4</f>
        <v>-0.030585049525234196</v>
      </c>
      <c r="F6" s="52">
        <f>B6-D6</f>
        <v>-2.472586169957033</v>
      </c>
      <c r="G6" s="27">
        <f>B6/D6-1</f>
        <v>0.07745206038357622</v>
      </c>
    </row>
    <row r="7" spans="1:7" ht="12.75">
      <c r="A7" s="12" t="s">
        <v>11</v>
      </c>
      <c r="B7" s="151">
        <v>5.50371811</v>
      </c>
      <c r="C7" s="58">
        <f>B7/$B$4</f>
        <v>0.004753521396311771</v>
      </c>
      <c r="D7" s="151">
        <v>5.007878400000001</v>
      </c>
      <c r="E7" s="58">
        <f>D7/$D$4</f>
        <v>0.004797826099274225</v>
      </c>
      <c r="F7" s="53">
        <f>B7-D7</f>
        <v>0.4958397099999994</v>
      </c>
      <c r="G7" s="27">
        <f>B7/D7-1</f>
        <v>0.09901193088074978</v>
      </c>
    </row>
    <row r="8" spans="1:7" s="39" customFormat="1" ht="12.75">
      <c r="A8" s="28" t="s">
        <v>54</v>
      </c>
      <c r="B8" s="42">
        <f>SUM(B4:B7)</f>
        <v>74.65643568000014</v>
      </c>
      <c r="C8" s="59">
        <f>B8/$B$4</f>
        <v>0.06448022178542392</v>
      </c>
      <c r="D8" s="42">
        <f>SUM(D4:D7)</f>
        <v>87.34488838439883</v>
      </c>
      <c r="E8" s="59">
        <f>D8/$D$4</f>
        <v>0.08368126213465221</v>
      </c>
      <c r="F8" s="38">
        <f>B8-D8</f>
        <v>-12.688452704398685</v>
      </c>
      <c r="G8" s="45">
        <f>B8/D8-1</f>
        <v>-0.14526840596049173</v>
      </c>
    </row>
    <row r="10" spans="1:5" ht="12.75" customHeight="1">
      <c r="A10" s="117"/>
      <c r="B10" s="118">
        <f>+B3</f>
        <v>42277</v>
      </c>
      <c r="C10" s="118">
        <f>+D3</f>
        <v>41912</v>
      </c>
      <c r="D10" s="121" t="s">
        <v>51</v>
      </c>
      <c r="E10" s="123" t="s">
        <v>52</v>
      </c>
    </row>
    <row r="11" spans="1:5" ht="12.75">
      <c r="A11" s="12" t="s">
        <v>57</v>
      </c>
      <c r="B11" s="158">
        <v>5678.50995770477</v>
      </c>
      <c r="C11" s="158">
        <v>5345.938584966645</v>
      </c>
      <c r="D11" s="31">
        <f>B11-C11</f>
        <v>332.5713727381253</v>
      </c>
      <c r="E11" s="20">
        <f>B11/C11-1</f>
        <v>0.0622100997705719</v>
      </c>
    </row>
    <row r="12" spans="1:5" ht="12.75">
      <c r="A12" s="13" t="s">
        <v>80</v>
      </c>
      <c r="B12" s="159">
        <v>2297.721791679214</v>
      </c>
      <c r="C12" s="159">
        <v>2193.102569759892</v>
      </c>
      <c r="D12" s="35">
        <f>B12-C12</f>
        <v>104.61922191932217</v>
      </c>
      <c r="E12" s="21">
        <f>B12/C12-1</f>
        <v>0.047703752374325115</v>
      </c>
    </row>
    <row r="14" spans="1:5" ht="14.25" customHeight="1">
      <c r="A14" s="117" t="s">
        <v>79</v>
      </c>
      <c r="B14" s="118">
        <f>+B10</f>
        <v>42277</v>
      </c>
      <c r="C14" s="118">
        <f>+D3</f>
        <v>41912</v>
      </c>
      <c r="D14" s="121" t="s">
        <v>51</v>
      </c>
      <c r="E14" s="123" t="s">
        <v>52</v>
      </c>
    </row>
    <row r="15" spans="1:5" ht="12.75">
      <c r="A15" s="9" t="s">
        <v>54</v>
      </c>
      <c r="B15" s="156">
        <f>B8</f>
        <v>74.65643568000014</v>
      </c>
      <c r="C15" s="156">
        <f>D8</f>
        <v>87.34488838439883</v>
      </c>
      <c r="D15" s="44">
        <f>B15-C15</f>
        <v>-12.688452704398685</v>
      </c>
      <c r="E15" s="43">
        <f>B15/C15-1</f>
        <v>-0.14526840596049173</v>
      </c>
    </row>
    <row r="16" spans="1:5" ht="12.75">
      <c r="A16" s="9" t="s">
        <v>55</v>
      </c>
      <c r="B16" s="55">
        <f>+GAS!B18</f>
        <v>640.2338272250256</v>
      </c>
      <c r="C16" s="55">
        <f>+GAS!C18</f>
        <v>626.6820625799999</v>
      </c>
      <c r="D16" s="96">
        <f>B16-C16</f>
        <v>13.551764645025742</v>
      </c>
      <c r="E16" s="97">
        <f>B16/C16-1</f>
        <v>0.021624625075806758</v>
      </c>
    </row>
    <row r="17" spans="1:5" s="30" customFormat="1" ht="12.75">
      <c r="A17" s="36" t="s">
        <v>56</v>
      </c>
      <c r="B17" s="33">
        <f>B15/B16</f>
        <v>0.11660807740132159</v>
      </c>
      <c r="C17" s="33">
        <f>C15/C16</f>
        <v>0.1393767168391687</v>
      </c>
      <c r="D17" s="157">
        <f>+B17-C17</f>
        <v>-0.0227686394378471</v>
      </c>
      <c r="E17" s="21"/>
    </row>
    <row r="19" ht="12.75">
      <c r="A19" s="160" t="str">
        <f>+GAS!A21</f>
        <v>9M 2014 Ebitda restated to reclassify "Foni" contribution from revenues to provisions</v>
      </c>
    </row>
  </sheetData>
  <sheetProtection/>
  <printOptions/>
  <pageMargins left="0.17" right="0.16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3:G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14" customWidth="1"/>
    <col min="2" max="7" width="10.7109375" style="0" customWidth="1"/>
  </cols>
  <sheetData>
    <row r="3" spans="1:7" ht="12.75" customHeight="1">
      <c r="A3" s="73" t="s">
        <v>48</v>
      </c>
      <c r="B3" s="74">
        <f>+Electricity!B3</f>
        <v>42277</v>
      </c>
      <c r="C3" s="75" t="s">
        <v>1</v>
      </c>
      <c r="D3" s="74">
        <f>+Electricity!D3</f>
        <v>41912</v>
      </c>
      <c r="E3" s="76" t="s">
        <v>1</v>
      </c>
      <c r="F3" s="77" t="s">
        <v>51</v>
      </c>
      <c r="G3" s="78" t="s">
        <v>52</v>
      </c>
    </row>
    <row r="4" spans="1:7" s="15" customFormat="1" ht="12.75">
      <c r="A4" s="16" t="s">
        <v>49</v>
      </c>
      <c r="B4" s="137">
        <v>599.0913815699998</v>
      </c>
      <c r="C4" s="57">
        <f>B4/B$4</f>
        <v>1</v>
      </c>
      <c r="D4" s="137">
        <v>583.8361876108362</v>
      </c>
      <c r="E4" s="57">
        <f>D4/$D$4</f>
        <v>1</v>
      </c>
      <c r="F4" s="17">
        <f>B4-D4</f>
        <v>15.255193959163648</v>
      </c>
      <c r="G4" s="18">
        <f>B4/D4-1</f>
        <v>0.026129236732636674</v>
      </c>
    </row>
    <row r="5" spans="1:7" ht="12.75">
      <c r="A5" s="12" t="s">
        <v>50</v>
      </c>
      <c r="B5" s="64">
        <v>-312.22818993999994</v>
      </c>
      <c r="C5" s="58">
        <f>B5/B$4</f>
        <v>-0.5211695570077537</v>
      </c>
      <c r="D5" s="64">
        <v>-312.4464099678348</v>
      </c>
      <c r="E5" s="58">
        <f>D5/$D$4</f>
        <v>-0.5351610890144072</v>
      </c>
      <c r="F5" s="52">
        <f>B5-D5</f>
        <v>0.2182200278348887</v>
      </c>
      <c r="G5" s="27">
        <f>B5/D5-1</f>
        <v>-0.000698423860454489</v>
      </c>
    </row>
    <row r="6" spans="1:7" ht="12.75">
      <c r="A6" s="12" t="s">
        <v>8</v>
      </c>
      <c r="B6" s="64">
        <v>-114.73077280999999</v>
      </c>
      <c r="C6" s="58">
        <f>B6/B$4</f>
        <v>-0.19150796746455026</v>
      </c>
      <c r="D6" s="64">
        <v>-107.76677327034616</v>
      </c>
      <c r="E6" s="58">
        <f>D6/$D$4</f>
        <v>-0.18458392192396875</v>
      </c>
      <c r="F6" s="52">
        <f>B6-D6</f>
        <v>-6.963999539653827</v>
      </c>
      <c r="G6" s="27">
        <f>B6/D6-1</f>
        <v>0.0646210267628946</v>
      </c>
    </row>
    <row r="7" spans="1:7" ht="12.75">
      <c r="A7" s="12" t="s">
        <v>11</v>
      </c>
      <c r="B7" s="151">
        <v>2.5286908699999997</v>
      </c>
      <c r="C7" s="58">
        <f>B7/B$4</f>
        <v>0.004220876727308652</v>
      </c>
      <c r="D7" s="151">
        <v>1.6248049599999999</v>
      </c>
      <c r="E7" s="58">
        <f>D7/$D$4</f>
        <v>0.002782980901970118</v>
      </c>
      <c r="F7" s="53">
        <f>B7-D7</f>
        <v>0.9038859099999998</v>
      </c>
      <c r="G7" s="27">
        <f>B7/D7-1</f>
        <v>0.5563042532809599</v>
      </c>
    </row>
    <row r="8" spans="1:7" s="15" customFormat="1" ht="12.75">
      <c r="A8" s="28" t="s">
        <v>54</v>
      </c>
      <c r="B8" s="42">
        <f>SUM(B4:B7)</f>
        <v>174.6611096899999</v>
      </c>
      <c r="C8" s="59">
        <f>B8/B$4</f>
        <v>0.2915433522550047</v>
      </c>
      <c r="D8" s="42">
        <f>SUM(D4:D7)</f>
        <v>165.2478093326552</v>
      </c>
      <c r="E8" s="59">
        <f>D8/$D$4</f>
        <v>0.2830379699635942</v>
      </c>
      <c r="F8" s="38">
        <f>B8-D8</f>
        <v>9.413300357344696</v>
      </c>
      <c r="G8" s="45">
        <f>B8/D8-1</f>
        <v>0.05696475127482681</v>
      </c>
    </row>
    <row r="9" spans="1:7" ht="12.75">
      <c r="A9" s="22"/>
      <c r="B9" s="10"/>
      <c r="C9" s="10"/>
      <c r="D9" s="10"/>
      <c r="E9" s="10"/>
      <c r="F9" s="10"/>
      <c r="G9" s="10"/>
    </row>
    <row r="10" spans="1:5" ht="15" customHeight="1">
      <c r="A10" s="73"/>
      <c r="B10" s="74">
        <f>+B3</f>
        <v>42277</v>
      </c>
      <c r="C10" s="74">
        <f>+D3</f>
        <v>41912</v>
      </c>
      <c r="D10" s="77" t="s">
        <v>51</v>
      </c>
      <c r="E10" s="79" t="s">
        <v>58</v>
      </c>
    </row>
    <row r="11" spans="1:5" ht="12.75">
      <c r="A11" s="54" t="s">
        <v>77</v>
      </c>
      <c r="B11" s="10"/>
      <c r="C11" s="10"/>
      <c r="D11" s="10"/>
      <c r="E11" s="11"/>
    </row>
    <row r="12" spans="1:5" ht="12.75">
      <c r="A12" s="12" t="s">
        <v>59</v>
      </c>
      <c r="B12" s="34">
        <v>230.9299084674146</v>
      </c>
      <c r="C12" s="34">
        <v>224.43254784589266</v>
      </c>
      <c r="D12" s="96">
        <f>B12-C12</f>
        <v>6.497360621521949</v>
      </c>
      <c r="E12" s="97">
        <f>B12/C12-1</f>
        <v>0.028950170926114405</v>
      </c>
    </row>
    <row r="13" spans="1:5" ht="12.75">
      <c r="A13" s="12" t="s">
        <v>61</v>
      </c>
      <c r="B13" s="34">
        <v>190.2311025567891</v>
      </c>
      <c r="C13" s="34">
        <v>184.8613637334521</v>
      </c>
      <c r="D13" s="96">
        <f>B13-C13</f>
        <v>5.369738823337002</v>
      </c>
      <c r="E13" s="97">
        <f>B13/C13-1</f>
        <v>0.029047382940869726</v>
      </c>
    </row>
    <row r="14" spans="1:5" ht="12.75">
      <c r="A14" s="13" t="s">
        <v>60</v>
      </c>
      <c r="B14" s="37">
        <v>188.45652334034256</v>
      </c>
      <c r="C14" s="37">
        <v>183.35002825777377</v>
      </c>
      <c r="D14" s="98">
        <f>B14-C14</f>
        <v>5.1064950825687845</v>
      </c>
      <c r="E14" s="99">
        <f>B14/C14-1</f>
        <v>0.02785107333274861</v>
      </c>
    </row>
    <row r="16" spans="1:5" ht="13.5" customHeight="1">
      <c r="A16" s="73" t="s">
        <v>53</v>
      </c>
      <c r="B16" s="74">
        <f>+B10</f>
        <v>42277</v>
      </c>
      <c r="C16" s="74">
        <f>+C10</f>
        <v>41912</v>
      </c>
      <c r="D16" s="77" t="s">
        <v>51</v>
      </c>
      <c r="E16" s="79" t="s">
        <v>52</v>
      </c>
    </row>
    <row r="17" spans="1:5" ht="12.75">
      <c r="A17" s="9" t="s">
        <v>54</v>
      </c>
      <c r="B17" s="48">
        <f>B8</f>
        <v>174.6611096899999</v>
      </c>
      <c r="C17" s="48">
        <f>D8</f>
        <v>165.2478093326552</v>
      </c>
      <c r="D17" s="44">
        <f>B17-C17</f>
        <v>9.413300357344696</v>
      </c>
      <c r="E17" s="43">
        <f>B17/C17-1</f>
        <v>0.05696475127482681</v>
      </c>
    </row>
    <row r="18" spans="1:5" ht="12.75">
      <c r="A18" s="9" t="s">
        <v>55</v>
      </c>
      <c r="B18" s="55">
        <f>GAS!B18</f>
        <v>640.2338272250256</v>
      </c>
      <c r="C18" s="55">
        <f>GAS!C18</f>
        <v>626.6820625799999</v>
      </c>
      <c r="D18" s="96">
        <f>B18-C18</f>
        <v>13.551764645025742</v>
      </c>
      <c r="E18" s="97">
        <f>B18/C18-1</f>
        <v>0.021624625075806758</v>
      </c>
    </row>
    <row r="19" spans="1:5" s="30" customFormat="1" ht="12.75">
      <c r="A19" s="36" t="s">
        <v>56</v>
      </c>
      <c r="B19" s="33">
        <f>B17/B18</f>
        <v>0.2728083119991269</v>
      </c>
      <c r="C19" s="33">
        <f>C17/C18</f>
        <v>0.26368683452075076</v>
      </c>
      <c r="D19" s="157">
        <f>+B19-C19</f>
        <v>0.009121477478376161</v>
      </c>
      <c r="E19" s="49"/>
    </row>
    <row r="21" ht="12.75">
      <c r="A21" s="160" t="str">
        <f>+Electricity!A19</f>
        <v>9M 2014 Ebitda restated to reclassify "Foni" contribution from revenues to provisions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3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14" customWidth="1"/>
    <col min="2" max="7" width="10.7109375" style="0" customWidth="1"/>
  </cols>
  <sheetData>
    <row r="3" spans="1:7" ht="12.75">
      <c r="A3" s="80" t="s">
        <v>48</v>
      </c>
      <c r="B3" s="138">
        <f>+Water!B3</f>
        <v>42277</v>
      </c>
      <c r="C3" s="82" t="s">
        <v>1</v>
      </c>
      <c r="D3" s="81">
        <f>+Water!D3</f>
        <v>41912</v>
      </c>
      <c r="E3" s="83" t="s">
        <v>1</v>
      </c>
      <c r="F3" s="84" t="s">
        <v>51</v>
      </c>
      <c r="G3" s="85" t="s">
        <v>52</v>
      </c>
    </row>
    <row r="4" spans="1:7" s="15" customFormat="1" ht="12.75">
      <c r="A4" s="16" t="s">
        <v>49</v>
      </c>
      <c r="B4" s="100">
        <v>679.2517629400002</v>
      </c>
      <c r="C4" s="57">
        <f>B4/$B$4</f>
        <v>1</v>
      </c>
      <c r="D4" s="100">
        <v>650.9849817117622</v>
      </c>
      <c r="E4" s="57">
        <f>D4/$D$4</f>
        <v>1</v>
      </c>
      <c r="F4" s="17">
        <f>B4-D4</f>
        <v>28.26678122823796</v>
      </c>
      <c r="G4" s="18">
        <f>B4/D4-1</f>
        <v>0.04342155659860314</v>
      </c>
    </row>
    <row r="5" spans="1:7" ht="12.75">
      <c r="A5" s="12" t="s">
        <v>62</v>
      </c>
      <c r="B5" s="64">
        <v>-385.19800821</v>
      </c>
      <c r="C5" s="58">
        <f>B5/$B$4</f>
        <v>-0.5670916576539315</v>
      </c>
      <c r="D5" s="64">
        <v>-346.59009641312673</v>
      </c>
      <c r="E5" s="58">
        <f>D5/$D$4</f>
        <v>-0.532408743903384</v>
      </c>
      <c r="F5" s="52">
        <f>B5-D5</f>
        <v>-38.60791179687328</v>
      </c>
      <c r="G5" s="27">
        <f>B5/D5-1</f>
        <v>0.11139358047569137</v>
      </c>
    </row>
    <row r="6" spans="1:7" ht="12.75">
      <c r="A6" s="12" t="s">
        <v>8</v>
      </c>
      <c r="B6" s="64">
        <v>-124.50917063</v>
      </c>
      <c r="C6" s="58">
        <f>B6/$B$4</f>
        <v>-0.183303419178609</v>
      </c>
      <c r="D6" s="64">
        <v>-129.37857563896313</v>
      </c>
      <c r="E6" s="58">
        <f>D6/$D$4</f>
        <v>-0.19874279633727143</v>
      </c>
      <c r="F6" s="52">
        <f>B6-D6</f>
        <v>4.869405008963128</v>
      </c>
      <c r="G6" s="27">
        <f>B6/D6-1</f>
        <v>-0.03763687291280304</v>
      </c>
    </row>
    <row r="7" spans="1:7" ht="12.75">
      <c r="A7" s="12" t="s">
        <v>11</v>
      </c>
      <c r="B7" s="151">
        <v>2.9611407799999996</v>
      </c>
      <c r="C7" s="58">
        <f>B7/$B$4</f>
        <v>0.004359415671125117</v>
      </c>
      <c r="D7" s="151">
        <v>1.5249752899999998</v>
      </c>
      <c r="E7" s="58">
        <f>D7/$D$4</f>
        <v>0.002342566008189749</v>
      </c>
      <c r="F7" s="53">
        <f>B7-D7</f>
        <v>1.4361654899999998</v>
      </c>
      <c r="G7" s="27">
        <f>B7/D7-1</f>
        <v>0.9417631219454055</v>
      </c>
    </row>
    <row r="8" spans="1:7" s="15" customFormat="1" ht="12.75">
      <c r="A8" s="28" t="s">
        <v>54</v>
      </c>
      <c r="B8" s="42">
        <f>SUM(B4:B7)</f>
        <v>172.50572488000014</v>
      </c>
      <c r="C8" s="59">
        <f>B8/$B$4</f>
        <v>0.2539643388385846</v>
      </c>
      <c r="D8" s="42">
        <f>SUM(D4:D7)</f>
        <v>176.54128494967233</v>
      </c>
      <c r="E8" s="59">
        <f>D8/$D$4</f>
        <v>0.2711910257675343</v>
      </c>
      <c r="F8" s="38">
        <f>B8-D8</f>
        <v>-4.0355600696721865</v>
      </c>
      <c r="G8" s="45">
        <f>B8/D8-1</f>
        <v>-0.022859016069938676</v>
      </c>
    </row>
    <row r="9" spans="1:7" ht="12.75">
      <c r="A9" s="22"/>
      <c r="B9" s="10"/>
      <c r="C9" s="10"/>
      <c r="D9" s="10"/>
      <c r="E9" s="10"/>
      <c r="F9" s="10"/>
      <c r="G9" s="10"/>
    </row>
    <row r="10" spans="1:7" ht="12.75">
      <c r="A10" s="80" t="s">
        <v>63</v>
      </c>
      <c r="B10" s="138">
        <f>+B3</f>
        <v>42277</v>
      </c>
      <c r="C10" s="83" t="s">
        <v>1</v>
      </c>
      <c r="D10" s="81">
        <f>+D3</f>
        <v>41912</v>
      </c>
      <c r="E10" s="83" t="s">
        <v>1</v>
      </c>
      <c r="F10" s="84" t="s">
        <v>51</v>
      </c>
      <c r="G10" s="86" t="s">
        <v>52</v>
      </c>
    </row>
    <row r="11" spans="1:7" ht="12.75">
      <c r="A11" s="12" t="s">
        <v>64</v>
      </c>
      <c r="B11" s="152">
        <v>1532.9501134999978</v>
      </c>
      <c r="C11" s="62">
        <f>B11/$B$15</f>
        <v>0.32434027735483584</v>
      </c>
      <c r="D11" s="152">
        <v>1516.5886755899996</v>
      </c>
      <c r="E11" s="62">
        <f>D11/$D$15</f>
        <v>0.31018219724707724</v>
      </c>
      <c r="F11" s="19">
        <f>B11-D11</f>
        <v>16.36143790999813</v>
      </c>
      <c r="G11" s="20">
        <f aca="true" t="shared" si="0" ref="G11:G22">B11/D11-1</f>
        <v>0.01078831602354735</v>
      </c>
    </row>
    <row r="12" spans="1:7" ht="12.75">
      <c r="A12" s="12" t="s">
        <v>65</v>
      </c>
      <c r="B12" s="152">
        <v>1476.2004189999998</v>
      </c>
      <c r="C12" s="62">
        <f>B12/$B$15</f>
        <v>0.3123332254019795</v>
      </c>
      <c r="D12" s="152">
        <v>1605.78139329</v>
      </c>
      <c r="E12" s="62">
        <f>D12/$D$15</f>
        <v>0.3284244494806049</v>
      </c>
      <c r="F12" s="19">
        <f aca="true" t="shared" si="1" ref="F12:F22">B12-D12</f>
        <v>-129.5809742900003</v>
      </c>
      <c r="G12" s="20">
        <f t="shared" si="0"/>
        <v>-0.08069652247278114</v>
      </c>
    </row>
    <row r="13" spans="1:7" ht="12.75">
      <c r="A13" s="28" t="s">
        <v>81</v>
      </c>
      <c r="B13" s="139">
        <f>SUM(B11:B12)</f>
        <v>3009.1505324999976</v>
      </c>
      <c r="C13" s="63">
        <f>B13/$B$15</f>
        <v>0.6366735027568153</v>
      </c>
      <c r="D13" s="139">
        <f>SUM(D11:D12)</f>
        <v>3122.37006888</v>
      </c>
      <c r="E13" s="63">
        <f>D13/$D$15</f>
        <v>0.6386066467276822</v>
      </c>
      <c r="F13" s="38">
        <f t="shared" si="1"/>
        <v>-113.21953638000241</v>
      </c>
      <c r="G13" s="45">
        <f t="shared" si="0"/>
        <v>-0.03626076790462396</v>
      </c>
    </row>
    <row r="14" spans="1:7" ht="12.75" customHeight="1">
      <c r="A14" s="12" t="s">
        <v>66</v>
      </c>
      <c r="B14" s="152">
        <v>1717.2131680000002</v>
      </c>
      <c r="C14" s="62">
        <f>B14/$B$15</f>
        <v>0.36332649724318455</v>
      </c>
      <c r="D14" s="152">
        <v>1766.977833901</v>
      </c>
      <c r="E14" s="62">
        <f>D14/$D$15</f>
        <v>0.36139335327231775</v>
      </c>
      <c r="F14" s="19">
        <f t="shared" si="1"/>
        <v>-49.76466590099972</v>
      </c>
      <c r="G14" s="20">
        <f t="shared" si="0"/>
        <v>-0.028163718268685356</v>
      </c>
    </row>
    <row r="15" spans="1:7" s="15" customFormat="1" ht="12.75">
      <c r="A15" s="28" t="s">
        <v>67</v>
      </c>
      <c r="B15" s="139">
        <f>SUM(B13:B14)</f>
        <v>4726.363700499998</v>
      </c>
      <c r="C15" s="63">
        <f>B15/$B$15</f>
        <v>1</v>
      </c>
      <c r="D15" s="139">
        <f>SUM(D13:D14)</f>
        <v>4889.347902781</v>
      </c>
      <c r="E15" s="63">
        <f>D15/$D$15</f>
        <v>1</v>
      </c>
      <c r="F15" s="38">
        <f t="shared" si="1"/>
        <v>-162.98420228100167</v>
      </c>
      <c r="G15" s="45">
        <f t="shared" si="0"/>
        <v>-0.03333454798507962</v>
      </c>
    </row>
    <row r="16" spans="1:7" ht="12.75">
      <c r="A16" s="12" t="s">
        <v>104</v>
      </c>
      <c r="B16" s="152">
        <v>685.251652</v>
      </c>
      <c r="C16" s="62">
        <f aca="true" t="shared" si="2" ref="C16:C21">B16/B$22</f>
        <v>0.1449849599867881</v>
      </c>
      <c r="D16" s="152">
        <v>914.0682820000006</v>
      </c>
      <c r="E16" s="62">
        <f aca="true" t="shared" si="3" ref="E16:E21">D16/$D$22</f>
        <v>0.18695095955026847</v>
      </c>
      <c r="F16" s="19">
        <f t="shared" si="1"/>
        <v>-228.8166300000006</v>
      </c>
      <c r="G16" s="20">
        <f t="shared" si="0"/>
        <v>-0.2503277211406406</v>
      </c>
    </row>
    <row r="17" spans="1:7" ht="12.75">
      <c r="A17" s="12" t="s">
        <v>68</v>
      </c>
      <c r="B17" s="152">
        <v>1021.638757</v>
      </c>
      <c r="C17" s="62">
        <f t="shared" si="2"/>
        <v>0.21615745671284703</v>
      </c>
      <c r="D17" s="152">
        <v>1041.3770996199992</v>
      </c>
      <c r="E17" s="62">
        <f t="shared" si="3"/>
        <v>0.2129889548313134</v>
      </c>
      <c r="F17" s="19">
        <f t="shared" si="1"/>
        <v>-19.738342619999116</v>
      </c>
      <c r="G17" s="20">
        <f t="shared" si="0"/>
        <v>-0.01895407785249137</v>
      </c>
    </row>
    <row r="18" spans="1:7" ht="12.75">
      <c r="A18" s="12" t="s">
        <v>69</v>
      </c>
      <c r="B18" s="152">
        <v>329.492432</v>
      </c>
      <c r="C18" s="62">
        <f t="shared" si="2"/>
        <v>0.06971372769411359</v>
      </c>
      <c r="D18" s="152">
        <v>340.5961542999998</v>
      </c>
      <c r="E18" s="62">
        <f t="shared" si="3"/>
        <v>0.06966085479543661</v>
      </c>
      <c r="F18" s="19">
        <f t="shared" si="1"/>
        <v>-11.103722299999788</v>
      </c>
      <c r="G18" s="20">
        <f t="shared" si="0"/>
        <v>-0.032600844606775925</v>
      </c>
    </row>
    <row r="19" spans="1:7" ht="12.75">
      <c r="A19" s="12" t="s">
        <v>70</v>
      </c>
      <c r="B19" s="152">
        <v>340.83807399999995</v>
      </c>
      <c r="C19" s="62">
        <f t="shared" si="2"/>
        <v>0.07211422895024834</v>
      </c>
      <c r="D19" s="152">
        <v>366.6518239999999</v>
      </c>
      <c r="E19" s="62">
        <f t="shared" si="3"/>
        <v>0.07498992325570716</v>
      </c>
      <c r="F19" s="19">
        <f t="shared" si="1"/>
        <v>-25.81374999999997</v>
      </c>
      <c r="G19" s="20">
        <f t="shared" si="0"/>
        <v>-0.0704039863170024</v>
      </c>
    </row>
    <row r="20" spans="1:7" ht="12.75">
      <c r="A20" s="12" t="s">
        <v>71</v>
      </c>
      <c r="B20" s="152">
        <v>903.4578819999999</v>
      </c>
      <c r="C20" s="62">
        <f t="shared" si="2"/>
        <v>0.19115284799272297</v>
      </c>
      <c r="D20" s="152">
        <v>906.5393186009992</v>
      </c>
      <c r="E20" s="62">
        <f t="shared" si="3"/>
        <v>0.18541108888679633</v>
      </c>
      <c r="F20" s="19">
        <f t="shared" si="1"/>
        <v>-3.081436600999268</v>
      </c>
      <c r="G20" s="20">
        <f t="shared" si="0"/>
        <v>-0.003399120741673589</v>
      </c>
    </row>
    <row r="21" spans="1:7" ht="12.75">
      <c r="A21" s="12" t="s">
        <v>72</v>
      </c>
      <c r="B21" s="152">
        <v>1445.6849034999998</v>
      </c>
      <c r="C21" s="62">
        <f t="shared" si="2"/>
        <v>0.3058767786632801</v>
      </c>
      <c r="D21" s="152">
        <v>1320.1152242600008</v>
      </c>
      <c r="E21" s="62">
        <f t="shared" si="3"/>
        <v>0.26999821868047796</v>
      </c>
      <c r="F21" s="19">
        <f t="shared" si="1"/>
        <v>125.569679239999</v>
      </c>
      <c r="G21" s="20">
        <f t="shared" si="0"/>
        <v>0.09512024172767797</v>
      </c>
    </row>
    <row r="22" spans="1:7" ht="12.75">
      <c r="A22" s="28" t="s">
        <v>67</v>
      </c>
      <c r="B22" s="139">
        <f>SUM(B16:B21)</f>
        <v>4726.363700499999</v>
      </c>
      <c r="C22" s="63">
        <v>1</v>
      </c>
      <c r="D22" s="139">
        <f>SUM(D16:D21)</f>
        <v>4889.347902781</v>
      </c>
      <c r="E22" s="63">
        <f>D22/$D$22</f>
        <v>1</v>
      </c>
      <c r="F22" s="38">
        <f t="shared" si="1"/>
        <v>-162.98420228100076</v>
      </c>
      <c r="G22" s="45">
        <f t="shared" si="0"/>
        <v>-0.0333345479850794</v>
      </c>
    </row>
    <row r="24" spans="1:5" ht="12.75">
      <c r="A24" s="80" t="s">
        <v>53</v>
      </c>
      <c r="B24" s="81">
        <f>+B10</f>
        <v>42277</v>
      </c>
      <c r="C24" s="81">
        <f>+D10</f>
        <v>41912</v>
      </c>
      <c r="D24" s="84" t="s">
        <v>51</v>
      </c>
      <c r="E24" s="86" t="s">
        <v>52</v>
      </c>
    </row>
    <row r="25" spans="1:5" ht="12.75">
      <c r="A25" s="9" t="s">
        <v>54</v>
      </c>
      <c r="B25" s="34">
        <f>B8</f>
        <v>172.50572488000014</v>
      </c>
      <c r="C25" s="34">
        <f>D8</f>
        <v>176.54128494967233</v>
      </c>
      <c r="D25" s="19">
        <f>B25-C25</f>
        <v>-4.0355600696721865</v>
      </c>
      <c r="E25" s="97">
        <f>B25/C25-1</f>
        <v>-0.022859016069938676</v>
      </c>
    </row>
    <row r="26" spans="1:5" ht="12.75">
      <c r="A26" s="9" t="s">
        <v>55</v>
      </c>
      <c r="B26" s="34">
        <f>GAS!B18</f>
        <v>640.2338272250256</v>
      </c>
      <c r="C26" s="55">
        <f>GAS!C18</f>
        <v>626.6820625799999</v>
      </c>
      <c r="D26" s="64">
        <f>B26-C26</f>
        <v>13.551764645025742</v>
      </c>
      <c r="E26" s="97">
        <f>B26/C26-1</f>
        <v>0.021624625075806758</v>
      </c>
    </row>
    <row r="27" spans="1:5" s="30" customFormat="1" ht="12.75">
      <c r="A27" s="36" t="s">
        <v>56</v>
      </c>
      <c r="B27" s="33">
        <f>B25/B26</f>
        <v>0.2694417532227157</v>
      </c>
      <c r="C27" s="65">
        <f>C25/C26</f>
        <v>0.28170789542446134</v>
      </c>
      <c r="D27" s="157">
        <f>+B27-C27</f>
        <v>-0.012266142201745656</v>
      </c>
      <c r="E27" s="21"/>
    </row>
    <row r="28" ht="12.75">
      <c r="A28"/>
    </row>
    <row r="29" ht="12.75">
      <c r="A29" s="160" t="str">
        <f>+Water!A21</f>
        <v>9M 2014 Ebitda restated to reclassify "Foni" contribution from revenues to provisions</v>
      </c>
    </row>
  </sheetData>
  <sheetProtection/>
  <printOptions/>
  <pageMargins left="0.17" right="0.16" top="1" bottom="1" header="0.5" footer="0.5"/>
  <pageSetup horizontalDpi="600" verticalDpi="600" orientation="portrait" paperSize="9" r:id="rId1"/>
  <ignoredErrors>
    <ignoredError sqref="C8:C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14" customWidth="1"/>
    <col min="2" max="7" width="10.7109375" style="0" customWidth="1"/>
    <col min="9" max="9" width="11.28125" style="0" customWidth="1"/>
  </cols>
  <sheetData>
    <row r="3" spans="1:7" ht="12.75">
      <c r="A3" s="87" t="s">
        <v>48</v>
      </c>
      <c r="B3" s="88">
        <f>+Waste!B3</f>
        <v>42277</v>
      </c>
      <c r="C3" s="89" t="s">
        <v>1</v>
      </c>
      <c r="D3" s="88">
        <f>+Waste!D3</f>
        <v>41912</v>
      </c>
      <c r="E3" s="90" t="s">
        <v>1</v>
      </c>
      <c r="F3" s="91" t="s">
        <v>51</v>
      </c>
      <c r="G3" s="92" t="s">
        <v>52</v>
      </c>
    </row>
    <row r="4" spans="1:7" s="15" customFormat="1" ht="12.75">
      <c r="A4" s="16" t="s">
        <v>49</v>
      </c>
      <c r="B4" s="137">
        <v>89.85037064</v>
      </c>
      <c r="C4" s="57">
        <f>B4/$B$4</f>
        <v>1</v>
      </c>
      <c r="D4" s="137">
        <v>87.20331189174055</v>
      </c>
      <c r="E4" s="57">
        <f>D4/$D$4</f>
        <v>1</v>
      </c>
      <c r="F4" s="17">
        <f>B4-D4</f>
        <v>2.6470587482594397</v>
      </c>
      <c r="G4" s="18">
        <f>B4/D4-1</f>
        <v>0.03035502540942092</v>
      </c>
    </row>
    <row r="5" spans="1:7" ht="12.75">
      <c r="A5" s="12" t="s">
        <v>50</v>
      </c>
      <c r="B5" s="64">
        <v>-62.03553100999999</v>
      </c>
      <c r="C5" s="58">
        <f>B5/$B$4</f>
        <v>-0.6904315537946455</v>
      </c>
      <c r="D5" s="64">
        <v>-58.684650170670295</v>
      </c>
      <c r="E5" s="58">
        <f>D5/$D$4</f>
        <v>-0.6729635480304343</v>
      </c>
      <c r="F5" s="52">
        <f>B5-D5</f>
        <v>-3.3508808393296974</v>
      </c>
      <c r="G5" s="27">
        <f>B5/D5-1</f>
        <v>0.05709978383758707</v>
      </c>
    </row>
    <row r="6" spans="1:7" ht="12.75">
      <c r="A6" s="12" t="s">
        <v>8</v>
      </c>
      <c r="B6" s="64">
        <v>-13.858500589999998</v>
      </c>
      <c r="C6" s="58">
        <f>B6/$B$4</f>
        <v>-0.1542397709802035</v>
      </c>
      <c r="D6" s="64">
        <v>-14.033565866323965</v>
      </c>
      <c r="E6" s="58">
        <f>D6/$D$4</f>
        <v>-0.1609292762154043</v>
      </c>
      <c r="F6" s="52">
        <f>B6-D6</f>
        <v>0.1750652763239664</v>
      </c>
      <c r="G6" s="27">
        <f>B6/D6-1</f>
        <v>-0.012474753600869692</v>
      </c>
    </row>
    <row r="7" spans="1:7" ht="12.75">
      <c r="A7" s="12" t="s">
        <v>11</v>
      </c>
      <c r="B7" s="151">
        <v>0.8105809799999999</v>
      </c>
      <c r="C7" s="58">
        <f>B7/$B$4</f>
        <v>0.009021453937543824</v>
      </c>
      <c r="D7" s="151">
        <v>0.83656374</v>
      </c>
      <c r="E7" s="58">
        <f>D7/$D$4</f>
        <v>0.00959325651574519</v>
      </c>
      <c r="F7" s="53">
        <f>B7-D7</f>
        <v>-0.025982760000000105</v>
      </c>
      <c r="G7" s="27">
        <f>B7/D7-1</f>
        <v>-0.031058912498406976</v>
      </c>
    </row>
    <row r="8" spans="1:7" s="39" customFormat="1" ht="12.75">
      <c r="A8" s="28" t="s">
        <v>54</v>
      </c>
      <c r="B8" s="42">
        <f>SUM(B4:B7)</f>
        <v>14.766920020000002</v>
      </c>
      <c r="C8" s="59">
        <f>B8/$B$4</f>
        <v>0.16435012916269484</v>
      </c>
      <c r="D8" s="42">
        <f>SUM(D4:D7)</f>
        <v>15.321659594746295</v>
      </c>
      <c r="E8" s="59">
        <f>D8/$D$4</f>
        <v>0.17570043226990653</v>
      </c>
      <c r="F8" s="38">
        <f>B8-D8</f>
        <v>-0.5547395747462929</v>
      </c>
      <c r="G8" s="45">
        <f>B8/D8-1</f>
        <v>-0.036206232837630026</v>
      </c>
    </row>
    <row r="9" spans="1:7" ht="12.75">
      <c r="A9" s="22"/>
      <c r="B9" s="10"/>
      <c r="C9" s="10"/>
      <c r="D9" s="10"/>
      <c r="E9" s="10"/>
      <c r="F9" s="10"/>
      <c r="G9" s="10"/>
    </row>
    <row r="10" spans="1:5" ht="15" customHeight="1">
      <c r="A10" s="87"/>
      <c r="B10" s="88">
        <f>+B3</f>
        <v>42277</v>
      </c>
      <c r="C10" s="88">
        <f>+D3</f>
        <v>41912</v>
      </c>
      <c r="D10" s="91" t="s">
        <v>51</v>
      </c>
      <c r="E10" s="93" t="s">
        <v>52</v>
      </c>
    </row>
    <row r="11" spans="1:5" ht="12.75">
      <c r="A11" s="16" t="s">
        <v>73</v>
      </c>
      <c r="D11" s="19"/>
      <c r="E11" s="11"/>
    </row>
    <row r="12" spans="1:5" ht="12.75">
      <c r="A12" s="12" t="s">
        <v>74</v>
      </c>
      <c r="B12" s="95">
        <v>522.568</v>
      </c>
      <c r="C12" s="95">
        <v>490.44899999999996</v>
      </c>
      <c r="D12" s="19">
        <f>B12-C12</f>
        <v>32.11900000000003</v>
      </c>
      <c r="E12" s="20">
        <f>B12/C12-1</f>
        <v>0.06548897031087852</v>
      </c>
    </row>
    <row r="13" spans="1:5" ht="12.75">
      <c r="A13" s="13" t="s">
        <v>75</v>
      </c>
      <c r="B13" s="101">
        <v>157</v>
      </c>
      <c r="C13" s="101">
        <v>145</v>
      </c>
      <c r="D13" s="50">
        <f>B13-C13</f>
        <v>12</v>
      </c>
      <c r="E13" s="21">
        <f>B13/C13-1</f>
        <v>0.08275862068965512</v>
      </c>
    </row>
    <row r="15" spans="1:5" ht="13.5" customHeight="1">
      <c r="A15" s="87" t="s">
        <v>53</v>
      </c>
      <c r="B15" s="88">
        <f>+B3</f>
        <v>42277</v>
      </c>
      <c r="C15" s="88">
        <f>+C10</f>
        <v>41912</v>
      </c>
      <c r="D15" s="91" t="s">
        <v>51</v>
      </c>
      <c r="E15" s="93" t="s">
        <v>52</v>
      </c>
    </row>
    <row r="16" spans="1:5" ht="12.75">
      <c r="A16" s="9" t="s">
        <v>54</v>
      </c>
      <c r="B16" s="34">
        <f>B8</f>
        <v>14.766920020000002</v>
      </c>
      <c r="C16" s="55">
        <f>D8</f>
        <v>15.321659594746295</v>
      </c>
      <c r="D16" s="96">
        <f>B16-C16</f>
        <v>-0.5547395747462929</v>
      </c>
      <c r="E16" s="97">
        <f>B16/C16-1</f>
        <v>-0.036206232837630026</v>
      </c>
    </row>
    <row r="17" spans="1:5" ht="12.75">
      <c r="A17" s="9" t="s">
        <v>55</v>
      </c>
      <c r="B17" s="34">
        <f>GAS!B18</f>
        <v>640.2338272250256</v>
      </c>
      <c r="C17" s="34">
        <f>GAS!C18</f>
        <v>626.6820625799999</v>
      </c>
      <c r="D17" s="102">
        <f>B17-C17</f>
        <v>13.551764645025742</v>
      </c>
      <c r="E17" s="97">
        <f>B17/C17-1</f>
        <v>0.021624625075806758</v>
      </c>
    </row>
    <row r="18" spans="1:5" s="30" customFormat="1" ht="12.75">
      <c r="A18" s="36" t="s">
        <v>56</v>
      </c>
      <c r="B18" s="33">
        <f>B16/B17</f>
        <v>0.023064885659048146</v>
      </c>
      <c r="C18" s="65">
        <f>C16/C17</f>
        <v>0.024448856141929848</v>
      </c>
      <c r="D18" s="157">
        <f>+B18-C18</f>
        <v>-0.0013839704828817016</v>
      </c>
      <c r="E18" s="49"/>
    </row>
    <row r="20" ht="12.75">
      <c r="A20" s="160" t="str">
        <f>+Waste!A29</f>
        <v>9M 2014 Ebitda restated to reclassify "Foni" contribution from revenues to provisions</v>
      </c>
    </row>
  </sheetData>
  <sheetProtection/>
  <printOptions/>
  <pageMargins left="0.51" right="0.2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2008-08-28T07:56:17Z</cp:lastPrinted>
  <dcterms:created xsi:type="dcterms:W3CDTF">2008-08-08T14:48:29Z</dcterms:created>
  <dcterms:modified xsi:type="dcterms:W3CDTF">2015-11-08T11:51:00Z</dcterms:modified>
  <cp:category/>
  <cp:version/>
  <cp:contentType/>
  <cp:contentStatus/>
</cp:coreProperties>
</file>