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<sst xmlns="http://schemas.openxmlformats.org/spreadsheetml/2006/main" count="169" uniqueCount="85">
  <si>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</si>
  <si>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</si>
  <si>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</si>
  <si>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</si>
  <si>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</si>
  <si>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</si>
  <si>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</si>
  <si>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</si>
  <si>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</si>
  <si>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</si>
  <si>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</si>
  <si>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</si>
  <si>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</si>
  <si>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</si>
  <si>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</si>
  <si>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</si>
  <si>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</si>
  <si>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</si>
  <si>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</si>
  <si>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</si>
  <si>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</si>
  <si>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</si>
  <si>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</si>
  <si>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</si>
  <si>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</si>
  <si>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</si>
  <si>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</si>
  <si>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</si>
  <si>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</si>
  <si>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</si>
  <si>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</si>
  <si>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</si>
  <si>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</si>
  <si>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</si>
  <si>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</si>
  <si>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</si>
  <si>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</si>
  <si>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</si>
  <si>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</si>
  <si>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</si>
  <si>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</si>
  <si>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</si>
  <si>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</si>
  <si>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</si>
  <si>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</si>
  <si>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</si>
  <si>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</si>
  <si>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</si>
  <si>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</si>
  <si>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</si>
  <si>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</si>
  <si>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</si>
  <si>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</si>
  <si>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</si>
  <si>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</si>
  <si>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</si>
  <si>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</si>
  <si>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</si>
  <si>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</si>
  <si>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</si>
  <si>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</si>
  <si>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</si>
  <si>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</si>
  <si>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</si>
  <si>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</si>
  <si>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</si>
  <si>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</si>
  <si>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</si>
  <si>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</si>
  <si>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</si>
  <si>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</si>
  <si>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</si>
  <si>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</si>
  <si>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</si>
  <si>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Long term bank debts and bond emissions</t>
  </si>
  <si>
    <t>Other non operating revenues</t>
  </si>
  <si>
    <t>30/06/2016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</si>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</sst>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  <numFmt numFmtId="191" formatCode="\+0.0\ &quot;p.p&quot;;\(0.0\)\ &quot;p.p.&quot;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vertical="center"/>
    </xf>
    <xf numFmtId="37" fontId="23" fillId="34" borderId="0" xfId="46" applyFont="1" applyFill="1" applyAlignment="1" applyProtection="1">
      <alignment vertical="center" wrapText="1"/>
      <protection hidden="1"/>
    </xf>
    <xf numFmtId="37" fontId="25" fillId="34" borderId="0" xfId="46" applyFont="1" applyFill="1" applyAlignment="1" applyProtection="1">
      <alignment vertical="center" wrapText="1"/>
      <protection hidden="1"/>
    </xf>
    <xf numFmtId="37" fontId="23" fillId="34" borderId="10" xfId="46" applyFont="1" applyFill="1" applyBorder="1" applyAlignment="1" applyProtection="1">
      <alignment vertical="center" wrapText="1"/>
      <protection hidden="1"/>
    </xf>
    <xf numFmtId="176" fontId="22" fillId="34" borderId="0" xfId="0" applyNumberFormat="1" applyFont="1" applyFill="1" applyAlignment="1">
      <alignment vertical="center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23" fillId="34" borderId="0" xfId="46" applyFont="1" applyFill="1" applyBorder="1" applyAlignment="1" applyProtection="1">
      <alignment vertical="center" wrapText="1"/>
      <protection hidden="1"/>
    </xf>
    <xf numFmtId="0" fontId="27" fillId="34" borderId="0" xfId="0" applyFont="1" applyFill="1" applyAlignment="1">
      <alignment horizontal="left" vertical="center"/>
    </xf>
    <xf numFmtId="37" fontId="25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2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25" fillId="36" borderId="11" xfId="46" applyFont="1" applyFill="1" applyBorder="1" applyAlignment="1" applyProtection="1">
      <alignment horizontal="left" vertical="center" wrapText="1"/>
      <protection hidden="1"/>
    </xf>
    <xf numFmtId="172" fontId="24" fillId="36" borderId="11" xfId="46" applyNumberFormat="1" applyFont="1" applyFill="1" applyBorder="1" applyAlignment="1" applyProtection="1" quotePrefix="1">
      <alignment horizontal="right" vertical="center" wrapText="1"/>
      <protection/>
    </xf>
    <xf numFmtId="185" fontId="26" fillId="34" borderId="0" xfId="46" applyNumberFormat="1" applyFont="1" applyFill="1" applyBorder="1" applyAlignment="1" applyProtection="1">
      <alignment vertical="center"/>
      <protection locked="0"/>
    </xf>
    <xf numFmtId="185" fontId="22" fillId="34" borderId="0" xfId="46" applyNumberFormat="1" applyFont="1" applyFill="1" applyBorder="1" applyAlignment="1" applyProtection="1">
      <alignment vertical="center"/>
      <protection locked="0"/>
    </xf>
    <xf numFmtId="185" fontId="25" fillId="34" borderId="0" xfId="46" applyNumberFormat="1" applyFont="1" applyFill="1" applyAlignment="1" applyProtection="1">
      <alignment vertical="center"/>
      <protection hidden="1"/>
    </xf>
    <xf numFmtId="185" fontId="26" fillId="34" borderId="10" xfId="46" applyNumberFormat="1" applyFont="1" applyFill="1" applyBorder="1" applyAlignment="1" applyProtection="1">
      <alignment vertical="center"/>
      <protection locked="0"/>
    </xf>
    <xf numFmtId="185" fontId="25" fillId="34" borderId="0" xfId="46" applyNumberFormat="1" applyFont="1" applyFill="1" applyAlignment="1" applyProtection="1">
      <alignment horizontal="right" vertical="center"/>
      <protection hidden="1"/>
    </xf>
    <xf numFmtId="185" fontId="22" fillId="34" borderId="0" xfId="0" applyNumberFormat="1" applyFont="1" applyFill="1" applyAlignment="1">
      <alignment vertical="center"/>
    </xf>
    <xf numFmtId="185" fontId="27" fillId="34" borderId="0" xfId="0" applyNumberFormat="1" applyFont="1" applyFill="1" applyAlignment="1">
      <alignment vertical="center"/>
    </xf>
    <xf numFmtId="185" fontId="22" fillId="34" borderId="11" xfId="46" applyNumberFormat="1" applyFont="1" applyFill="1" applyBorder="1" applyAlignment="1" applyProtection="1">
      <alignment vertical="center"/>
      <protection locked="0"/>
    </xf>
    <xf numFmtId="0" fontId="22" fillId="34" borderId="10" xfId="0" applyFont="1" applyFill="1" applyBorder="1" applyAlignment="1">
      <alignment vertical="center"/>
    </xf>
    <xf numFmtId="0" fontId="26" fillId="34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37" fontId="23" fillId="34" borderId="10" xfId="46" applyFont="1" applyFill="1" applyBorder="1" applyAlignment="1" applyProtection="1">
      <alignment vertical="center"/>
      <protection hidden="1"/>
    </xf>
    <xf numFmtId="37" fontId="25" fillId="34" borderId="0" xfId="46" applyFont="1" applyFill="1" applyAlignment="1" applyProtection="1">
      <alignment vertical="center"/>
      <protection hidden="1"/>
    </xf>
    <xf numFmtId="178" fontId="25" fillId="34" borderId="0" xfId="43" applyNumberFormat="1" applyFont="1" applyFill="1" applyAlignment="1" applyProtection="1">
      <alignment horizontal="right" vertical="center"/>
      <protection hidden="1"/>
    </xf>
    <xf numFmtId="178" fontId="23" fillId="34" borderId="10" xfId="43" applyNumberFormat="1" applyFont="1" applyFill="1" applyBorder="1" applyAlignment="1" applyProtection="1">
      <alignment horizontal="right" vertical="center"/>
      <protection hidden="1"/>
    </xf>
    <xf numFmtId="184" fontId="25" fillId="34" borderId="0" xfId="43" applyNumberFormat="1" applyFont="1" applyFill="1" applyAlignment="1" applyProtection="1">
      <alignment horizontal="right" vertical="center"/>
      <protection hidden="1"/>
    </xf>
    <xf numFmtId="184" fontId="26" fillId="34" borderId="10" xfId="43" applyNumberFormat="1" applyFont="1" applyFill="1" applyBorder="1" applyAlignment="1" applyProtection="1">
      <alignment vertical="center"/>
      <protection locked="0"/>
    </xf>
    <xf numFmtId="184" fontId="23" fillId="34" borderId="10" xfId="43" applyNumberFormat="1" applyFont="1" applyFill="1" applyBorder="1" applyAlignment="1" applyProtection="1">
      <alignment horizontal="right" vertical="center"/>
      <protection hidden="1"/>
    </xf>
    <xf numFmtId="37" fontId="23" fillId="34" borderId="0" xfId="46" applyFont="1" applyFill="1" applyAlignment="1" applyProtection="1">
      <alignment vertical="center"/>
      <protection hidden="1"/>
    </xf>
    <xf numFmtId="184" fontId="22" fillId="34" borderId="0" xfId="43" applyNumberFormat="1" applyFont="1" applyFill="1" applyBorder="1" applyAlignment="1" applyProtection="1">
      <alignment vertical="center"/>
      <protection locked="0"/>
    </xf>
    <xf numFmtId="37" fontId="25" fillId="34" borderId="0" xfId="46" applyFont="1" applyFill="1" applyAlignment="1" applyProtection="1">
      <alignment horizontal="left" vertical="center"/>
      <protection hidden="1"/>
    </xf>
    <xf numFmtId="178" fontId="23" fillId="34" borderId="0" xfId="43" applyNumberFormat="1" applyFont="1" applyFill="1" applyBorder="1" applyAlignment="1" applyProtection="1">
      <alignment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72" fontId="49" fillId="35" borderId="11" xfId="46" applyNumberFormat="1" applyFont="1" applyFill="1" applyBorder="1" applyAlignment="1" applyProtection="1" quotePrefix="1">
      <alignment horizontal="right" vertical="center" wrapText="1"/>
      <protection/>
    </xf>
    <xf numFmtId="178" fontId="23" fillId="34" borderId="11" xfId="43" applyNumberFormat="1" applyFont="1" applyFill="1" applyBorder="1" applyAlignment="1" applyProtection="1">
      <alignment horizontal="center" vertical="center"/>
      <protection hidden="1"/>
    </xf>
    <xf numFmtId="181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3" fontId="22" fillId="34" borderId="0" xfId="0" applyNumberFormat="1" applyFont="1" applyFill="1" applyAlignment="1">
      <alignment vertical="center"/>
    </xf>
    <xf numFmtId="183" fontId="26" fillId="34" borderId="0" xfId="0" applyNumberFormat="1" applyFont="1" applyFill="1" applyAlignment="1">
      <alignment vertical="center"/>
    </xf>
    <xf numFmtId="180" fontId="3" fillId="34" borderId="0" xfId="49" applyNumberFormat="1" applyFont="1" applyFill="1" applyBorder="1" applyAlignment="1">
      <alignment vertical="center" wrapText="1"/>
    </xf>
    <xf numFmtId="182" fontId="23" fillId="34" borderId="0" xfId="0" applyNumberFormat="1" applyFont="1" applyFill="1" applyBorder="1" applyAlignment="1">
      <alignment vertical="center" wrapText="1"/>
    </xf>
    <xf numFmtId="181" fontId="23" fillId="34" borderId="16" xfId="49" applyNumberFormat="1" applyFont="1" applyFill="1" applyBorder="1" applyAlignment="1">
      <alignment vertical="center" wrapText="1"/>
    </xf>
    <xf numFmtId="182" fontId="25" fillId="34" borderId="0" xfId="0" applyNumberFormat="1" applyFont="1" applyFill="1" applyBorder="1" applyAlignment="1">
      <alignment vertical="center" wrapText="1"/>
    </xf>
    <xf numFmtId="181" fontId="4" fillId="34" borderId="0" xfId="49" applyNumberFormat="1" applyFont="1" applyFill="1" applyBorder="1" applyAlignment="1">
      <alignment vertical="center" wrapText="1"/>
    </xf>
    <xf numFmtId="189" fontId="25" fillId="34" borderId="0" xfId="0" applyNumberFormat="1" applyFont="1" applyFill="1" applyBorder="1" applyAlignment="1">
      <alignment vertical="center" wrapText="1"/>
    </xf>
    <xf numFmtId="181" fontId="25" fillId="34" borderId="16" xfId="49" applyNumberFormat="1" applyFont="1" applyFill="1" applyBorder="1" applyAlignment="1">
      <alignment vertical="center" wrapText="1"/>
    </xf>
    <xf numFmtId="184" fontId="25" fillId="34" borderId="0" xfId="43" applyNumberFormat="1" applyFont="1" applyFill="1" applyBorder="1" applyAlignment="1">
      <alignment vertical="center" wrapText="1"/>
    </xf>
    <xf numFmtId="180" fontId="4" fillId="34" borderId="0" xfId="49" applyNumberFormat="1" applyFont="1" applyFill="1" applyBorder="1" applyAlignment="1">
      <alignment vertical="center" wrapText="1"/>
    </xf>
    <xf numFmtId="183" fontId="26" fillId="34" borderId="10" xfId="0" applyNumberFormat="1" applyFont="1" applyFill="1" applyBorder="1" applyAlignment="1">
      <alignment vertical="center"/>
    </xf>
    <xf numFmtId="180" fontId="3" fillId="34" borderId="10" xfId="49" applyNumberFormat="1" applyFont="1" applyFill="1" applyBorder="1" applyAlignment="1">
      <alignment vertical="center" wrapText="1"/>
    </xf>
    <xf numFmtId="182" fontId="23" fillId="34" borderId="10" xfId="0" applyNumberFormat="1" applyFont="1" applyFill="1" applyBorder="1" applyAlignment="1">
      <alignment vertical="center" wrapText="1"/>
    </xf>
    <xf numFmtId="181" fontId="23" fillId="34" borderId="15" xfId="49" applyNumberFormat="1" applyFont="1" applyFill="1" applyBorder="1" applyAlignment="1">
      <alignment vertical="center" wrapText="1"/>
    </xf>
    <xf numFmtId="178" fontId="25" fillId="34" borderId="0" xfId="43" applyNumberFormat="1" applyFont="1" applyFill="1" applyBorder="1" applyAlignment="1">
      <alignment vertical="center" wrapText="1"/>
    </xf>
    <xf numFmtId="182" fontId="25" fillId="34" borderId="0" xfId="43" applyNumberFormat="1" applyFont="1" applyFill="1" applyBorder="1" applyAlignment="1">
      <alignment vertical="center" wrapText="1"/>
    </xf>
    <xf numFmtId="178" fontId="4" fillId="34" borderId="0" xfId="43" applyNumberFormat="1" applyFont="1" applyFill="1" applyBorder="1" applyAlignment="1">
      <alignment vertical="center" wrapText="1"/>
    </xf>
    <xf numFmtId="181" fontId="4" fillId="34" borderId="16" xfId="49" applyNumberFormat="1" applyFont="1" applyFill="1" applyBorder="1" applyAlignment="1">
      <alignment vertical="center" wrapText="1"/>
    </xf>
    <xf numFmtId="183" fontId="22" fillId="34" borderId="11" xfId="0" applyNumberFormat="1" applyFont="1" applyFill="1" applyBorder="1" applyAlignment="1">
      <alignment vertical="center"/>
    </xf>
    <xf numFmtId="182" fontId="25" fillId="34" borderId="11" xfId="43" applyNumberFormat="1" applyFont="1" applyFill="1" applyBorder="1" applyAlignment="1">
      <alignment vertical="center" wrapText="1"/>
    </xf>
    <xf numFmtId="181" fontId="25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8" fillId="38" borderId="10" xfId="0" applyNumberFormat="1" applyFont="1" applyFill="1" applyBorder="1" applyAlignment="1">
      <alignment horizontal="right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8" fillId="35" borderId="10" xfId="0" applyNumberFormat="1" applyFont="1" applyFill="1" applyBorder="1" applyAlignment="1">
      <alignment horizontal="right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3" fontId="23" fillId="34" borderId="0" xfId="0" applyNumberFormat="1" applyFont="1" applyFill="1" applyBorder="1" applyAlignment="1">
      <alignment vertical="center" wrapText="1"/>
    </xf>
    <xf numFmtId="183" fontId="23" fillId="34" borderId="10" xfId="0" applyNumberFormat="1" applyFont="1" applyFill="1" applyBorder="1" applyAlignment="1">
      <alignment vertical="center" wrapText="1"/>
    </xf>
    <xf numFmtId="182" fontId="25" fillId="34" borderId="11" xfId="0" applyNumberFormat="1" applyFont="1" applyFill="1" applyBorder="1" applyAlignment="1">
      <alignment vertical="center" wrapText="1"/>
    </xf>
    <xf numFmtId="180" fontId="25" fillId="34" borderId="11" xfId="49" applyNumberFormat="1" applyFont="1" applyFill="1" applyBorder="1" applyAlignment="1">
      <alignment vertical="center" wrapText="1"/>
    </xf>
    <xf numFmtId="191" fontId="25" fillId="34" borderId="11" xfId="0" applyNumberFormat="1" applyFont="1" applyFill="1" applyBorder="1" applyAlignment="1" quotePrefix="1">
      <alignment horizontal="right" vertical="center" wrapText="1"/>
    </xf>
    <xf numFmtId="0" fontId="22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8" fillId="39" borderId="10" xfId="0" applyNumberFormat="1" applyFont="1" applyFill="1" applyBorder="1" applyAlignment="1">
      <alignment horizontal="right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78" fontId="23" fillId="34" borderId="10" xfId="43" applyNumberFormat="1" applyFont="1" applyFill="1" applyBorder="1" applyAlignment="1">
      <alignment vertical="center" wrapText="1"/>
    </xf>
    <xf numFmtId="184" fontId="25" fillId="34" borderId="11" xfId="43" applyNumberFormat="1" applyFont="1" applyFill="1" applyBorder="1" applyAlignment="1">
      <alignment vertical="center" wrapText="1"/>
    </xf>
    <xf numFmtId="0" fontId="23" fillId="33" borderId="14" xfId="0" applyFont="1" applyFill="1" applyBorder="1" applyAlignment="1">
      <alignment horizontal="left" vertical="center" wrapText="1"/>
    </xf>
    <xf numFmtId="15" fontId="23" fillId="33" borderId="10" xfId="0" applyNumberFormat="1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right" vertical="center" wrapText="1"/>
    </xf>
    <xf numFmtId="15" fontId="23" fillId="33" borderId="15" xfId="0" applyNumberFormat="1" applyFont="1" applyFill="1" applyBorder="1" applyAlignment="1">
      <alignment horizontal="right" vertical="center" wrapText="1"/>
    </xf>
    <xf numFmtId="0" fontId="23" fillId="34" borderId="18" xfId="0" applyFont="1" applyFill="1" applyBorder="1" applyAlignment="1">
      <alignment horizontal="left" wrapText="1"/>
    </xf>
    <xf numFmtId="0" fontId="25" fillId="34" borderId="18" xfId="0" applyFont="1" applyFill="1" applyBorder="1" applyAlignment="1">
      <alignment horizontal="left" wrapText="1"/>
    </xf>
    <xf numFmtId="182" fontId="25" fillId="34" borderId="0" xfId="0" applyNumberFormat="1" applyFont="1" applyFill="1" applyBorder="1" applyAlignment="1">
      <alignment wrapText="1"/>
    </xf>
    <xf numFmtId="181" fontId="25" fillId="34" borderId="16" xfId="49" applyNumberFormat="1" applyFont="1" applyFill="1" applyBorder="1" applyAlignment="1">
      <alignment wrapText="1"/>
    </xf>
    <xf numFmtId="182" fontId="25" fillId="34" borderId="0" xfId="43" applyNumberFormat="1" applyFont="1" applyFill="1" applyBorder="1" applyAlignment="1">
      <alignment wrapText="1"/>
    </xf>
    <xf numFmtId="0" fontId="23" fillId="34" borderId="14" xfId="0" applyFont="1" applyFill="1" applyBorder="1" applyAlignment="1">
      <alignment horizontal="left" wrapText="1"/>
    </xf>
    <xf numFmtId="0" fontId="23" fillId="33" borderId="15" xfId="0" applyFont="1" applyFill="1" applyBorder="1" applyAlignment="1">
      <alignment horizontal="right" vertical="center" wrapText="1"/>
    </xf>
    <xf numFmtId="0" fontId="25" fillId="34" borderId="18" xfId="0" applyFont="1" applyFill="1" applyBorder="1" applyAlignment="1">
      <alignment wrapText="1"/>
    </xf>
    <xf numFmtId="183" fontId="22" fillId="34" borderId="0" xfId="0" applyNumberFormat="1" applyFont="1" applyFill="1" applyAlignment="1">
      <alignment/>
    </xf>
    <xf numFmtId="0" fontId="25" fillId="34" borderId="13" xfId="0" applyFont="1" applyFill="1" applyBorder="1" applyAlignment="1">
      <alignment wrapText="1"/>
    </xf>
    <xf numFmtId="182" fontId="25" fillId="34" borderId="11" xfId="0" applyNumberFormat="1" applyFont="1" applyFill="1" applyBorder="1" applyAlignment="1">
      <alignment wrapText="1"/>
    </xf>
    <xf numFmtId="181" fontId="25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/>
    </xf>
    <xf numFmtId="0" fontId="25" fillId="34" borderId="13" xfId="0" applyFont="1" applyFill="1" applyBorder="1" applyAlignment="1">
      <alignment horizontal="left" wrapText="1"/>
    </xf>
    <xf numFmtId="180" fontId="25" fillId="34" borderId="11" xfId="49" applyNumberFormat="1" applyFont="1" applyFill="1" applyBorder="1" applyAlignment="1">
      <alignment wrapText="1"/>
    </xf>
    <xf numFmtId="191" fontId="25" fillId="34" borderId="11" xfId="0" applyNumberFormat="1" applyFont="1" applyFill="1" applyBorder="1" applyAlignment="1" quotePrefix="1">
      <alignment horizontal="right" wrapText="1"/>
    </xf>
    <xf numFmtId="0" fontId="22" fillId="34" borderId="17" xfId="0" applyFont="1" applyFill="1" applyBorder="1" applyAlignment="1">
      <alignment/>
    </xf>
    <xf numFmtId="180" fontId="22" fillId="34" borderId="0" xfId="0" applyNumberFormat="1" applyFont="1" applyFill="1" applyAlignment="1">
      <alignment/>
    </xf>
    <xf numFmtId="0" fontId="23" fillId="34" borderId="18" xfId="0" applyFont="1" applyFill="1" applyBorder="1" applyAlignment="1">
      <alignment horizontal="left" vertical="center" wrapText="1"/>
    </xf>
    <xf numFmtId="0" fontId="25" fillId="34" borderId="18" xfId="0" applyFont="1" applyFill="1" applyBorder="1" applyAlignment="1">
      <alignment horizontal="left" vertical="center" wrapText="1"/>
    </xf>
    <xf numFmtId="0" fontId="23" fillId="34" borderId="14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 wrapText="1"/>
    </xf>
    <xf numFmtId="0" fontId="23" fillId="34" borderId="18" xfId="0" applyFont="1" applyFill="1" applyBorder="1" applyAlignment="1">
      <alignment vertical="center" wrapText="1"/>
    </xf>
    <xf numFmtId="0" fontId="25" fillId="34" borderId="16" xfId="0" applyFont="1" applyFill="1" applyBorder="1" applyAlignment="1">
      <alignment vertical="center" wrapText="1"/>
    </xf>
    <xf numFmtId="0" fontId="25" fillId="34" borderId="18" xfId="0" applyFont="1" applyFill="1" applyBorder="1" applyAlignment="1">
      <alignment vertical="center" wrapText="1"/>
    </xf>
    <xf numFmtId="0" fontId="25" fillId="34" borderId="13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25" fillId="34" borderId="13" xfId="0" applyFont="1" applyFill="1" applyBorder="1" applyAlignment="1">
      <alignment horizontal="left" vertical="center" wrapText="1"/>
    </xf>
    <xf numFmtId="180" fontId="22" fillId="34" borderId="0" xfId="0" applyNumberFormat="1" applyFont="1" applyFill="1" applyAlignment="1">
      <alignment vertical="center"/>
    </xf>
    <xf numFmtId="0" fontId="23" fillId="34" borderId="10" xfId="0" applyFont="1" applyFill="1" applyBorder="1" applyAlignment="1">
      <alignment vertical="center" wrapText="1"/>
    </xf>
    <xf numFmtId="0" fontId="23" fillId="34" borderId="14" xfId="0" applyFont="1" applyFill="1" applyBorder="1" applyAlignment="1">
      <alignment vertical="center" wrapText="1"/>
    </xf>
    <xf numFmtId="183" fontId="22" fillId="34" borderId="0" xfId="0" applyNumberFormat="1" applyFont="1" applyFill="1" applyBorder="1" applyAlignment="1">
      <alignment vertical="center"/>
    </xf>
    <xf numFmtId="181" fontId="25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78" fontId="4" fillId="34" borderId="0" xfId="43" applyNumberFormat="1" applyFont="1" applyFill="1" applyBorder="1" applyAlignment="1">
      <alignment wrapText="1"/>
    </xf>
    <xf numFmtId="182" fontId="4" fillId="34" borderId="0" xfId="0" applyNumberFormat="1" applyFont="1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finanziari%20ed%20operativi%20di%20sintesi%201H%202016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PFN"/>
      <sheetName val="GAS"/>
      <sheetName val="Energia elettrica"/>
      <sheetName val="Acqua"/>
      <sheetName val="Ambiente"/>
      <sheetName val="Altri"/>
    </sheetNames>
    <sheetDataSet>
      <sheetData sheetId="3">
        <row r="16">
          <cell r="B16">
            <v>470.1</v>
          </cell>
          <cell r="C16">
            <v>459.1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4" t="s">
        <v>21</v>
      </c>
      <c r="C4" s="15"/>
      <c r="D4" s="15"/>
    </row>
    <row r="5" spans="2:4" ht="11.25">
      <c r="B5" s="16" t="s">
        <v>0</v>
      </c>
      <c r="C5" s="17" t="s">
        <v>76</v>
      </c>
      <c r="D5" s="17">
        <v>42185</v>
      </c>
    </row>
    <row r="6" spans="2:4" ht="12">
      <c r="B6" s="5" t="s">
        <v>8</v>
      </c>
      <c r="C6" s="18">
        <v>2152.7</v>
      </c>
      <c r="D6" s="18">
        <v>2213</v>
      </c>
    </row>
    <row r="7" spans="2:4" ht="11.25">
      <c r="B7" s="6" t="s">
        <v>9</v>
      </c>
      <c r="C7" s="19">
        <v>162</v>
      </c>
      <c r="D7" s="19">
        <v>155.9</v>
      </c>
    </row>
    <row r="8" spans="2:4" ht="11.25">
      <c r="B8" s="6" t="s">
        <v>10</v>
      </c>
      <c r="C8" s="20">
        <v>-998</v>
      </c>
      <c r="D8" s="20">
        <v>-1103.9</v>
      </c>
    </row>
    <row r="9" spans="2:4" ht="11.25">
      <c r="B9" s="6" t="s">
        <v>12</v>
      </c>
      <c r="C9" s="19">
        <v>-570.3</v>
      </c>
      <c r="D9" s="19">
        <v>-530.7</v>
      </c>
    </row>
    <row r="10" spans="2:4" ht="11.25">
      <c r="B10" s="6" t="s">
        <v>11</v>
      </c>
      <c r="C10" s="19">
        <v>-266.7</v>
      </c>
      <c r="D10" s="19">
        <v>-260.7</v>
      </c>
    </row>
    <row r="11" spans="2:4" ht="11.25">
      <c r="B11" s="6" t="s">
        <v>13</v>
      </c>
      <c r="C11" s="19">
        <v>-212.7</v>
      </c>
      <c r="D11" s="19">
        <v>-214</v>
      </c>
    </row>
    <row r="12" spans="2:4" ht="11.25">
      <c r="B12" s="6" t="s">
        <v>14</v>
      </c>
      <c r="C12" s="19">
        <v>-20.8</v>
      </c>
      <c r="D12" s="19">
        <v>-26.9</v>
      </c>
    </row>
    <row r="13" spans="2:4" ht="11.25">
      <c r="B13" s="6" t="s">
        <v>15</v>
      </c>
      <c r="C13" s="19">
        <v>11.2</v>
      </c>
      <c r="D13" s="19">
        <v>12.3</v>
      </c>
    </row>
    <row r="14" spans="2:4" ht="11.25">
      <c r="B14" s="6"/>
      <c r="C14" s="20"/>
      <c r="D14" s="20"/>
    </row>
    <row r="15" spans="2:4" ht="12">
      <c r="B15" s="7" t="s">
        <v>16</v>
      </c>
      <c r="C15" s="21">
        <f>SUM(C6:C13)</f>
        <v>257.39999999999986</v>
      </c>
      <c r="D15" s="21">
        <f>SUM(D6:D13)</f>
        <v>244.99999999999997</v>
      </c>
    </row>
    <row r="16" spans="2:4" ht="11.25">
      <c r="B16" s="6"/>
      <c r="C16" s="8"/>
      <c r="D16" s="8"/>
    </row>
    <row r="17" spans="2:4" ht="11.25">
      <c r="B17" s="6" t="s">
        <v>17</v>
      </c>
      <c r="C17" s="22">
        <v>6.5</v>
      </c>
      <c r="D17" s="22">
        <v>6.3</v>
      </c>
    </row>
    <row r="18" spans="2:4" ht="11.25">
      <c r="B18" s="6" t="s">
        <v>18</v>
      </c>
      <c r="C18" s="22">
        <v>68.6</v>
      </c>
      <c r="D18" s="22">
        <v>57.3</v>
      </c>
    </row>
    <row r="19" spans="2:4" ht="11.25">
      <c r="B19" s="6" t="s">
        <v>19</v>
      </c>
      <c r="C19" s="22">
        <v>-133.1</v>
      </c>
      <c r="D19" s="22">
        <v>-124.9</v>
      </c>
    </row>
    <row r="20" spans="2:4" ht="11.25">
      <c r="B20" s="9" t="s">
        <v>73</v>
      </c>
      <c r="C20" s="8"/>
      <c r="D20" s="8"/>
    </row>
    <row r="21" spans="2:4" ht="12">
      <c r="B21" s="7" t="s">
        <v>68</v>
      </c>
      <c r="C21" s="21">
        <f>SUM(C17:C19)</f>
        <v>-58</v>
      </c>
      <c r="D21" s="21">
        <f>SUM(D17:D19)</f>
        <v>-61.30000000000001</v>
      </c>
    </row>
    <row r="22" spans="2:4" ht="11.25">
      <c r="B22" s="6"/>
      <c r="C22" s="23"/>
      <c r="D22" s="23"/>
    </row>
    <row r="23" spans="2:4" ht="11.25">
      <c r="B23" s="6" t="s">
        <v>75</v>
      </c>
      <c r="C23" s="22">
        <v>0</v>
      </c>
      <c r="D23" s="22">
        <v>0</v>
      </c>
    </row>
    <row r="24" spans="2:4" ht="11.25">
      <c r="B24" s="6"/>
      <c r="C24" s="23"/>
      <c r="D24" s="23"/>
    </row>
    <row r="25" spans="2:4" ht="12">
      <c r="B25" s="7" t="s">
        <v>20</v>
      </c>
      <c r="C25" s="21">
        <f>C15+C21+C23</f>
        <v>199.39999999999986</v>
      </c>
      <c r="D25" s="21">
        <f>D15+D21+D23</f>
        <v>183.69999999999996</v>
      </c>
    </row>
    <row r="26" spans="2:4" ht="12">
      <c r="B26" s="10"/>
      <c r="C26" s="18"/>
      <c r="D26" s="18"/>
    </row>
    <row r="27" spans="2:4" ht="11.25">
      <c r="B27" s="6" t="s">
        <v>52</v>
      </c>
      <c r="C27" s="22">
        <v>-71.2</v>
      </c>
      <c r="D27" s="22">
        <v>-68.3</v>
      </c>
    </row>
    <row r="28" spans="3:4" ht="11.25">
      <c r="C28" s="23"/>
      <c r="D28" s="23"/>
    </row>
    <row r="29" spans="2:4" ht="12">
      <c r="B29" s="7" t="s">
        <v>53</v>
      </c>
      <c r="C29" s="21">
        <f>C25+C27</f>
        <v>128.19999999999987</v>
      </c>
      <c r="D29" s="21">
        <f>D25+D27</f>
        <v>115.39999999999996</v>
      </c>
    </row>
    <row r="30" spans="2:4" ht="6" customHeight="1">
      <c r="B30" s="11"/>
      <c r="C30" s="18"/>
      <c r="D30" s="18"/>
    </row>
    <row r="31" spans="2:4" ht="11.25">
      <c r="B31" s="12" t="s">
        <v>69</v>
      </c>
      <c r="C31" s="24"/>
      <c r="D31" s="24"/>
    </row>
    <row r="32" spans="2:4" ht="11.25">
      <c r="B32" s="6" t="s">
        <v>70</v>
      </c>
      <c r="C32" s="19">
        <f>+C29-C33</f>
        <v>120.99999999999987</v>
      </c>
      <c r="D32" s="19">
        <f>+D29-D33</f>
        <v>107.29999999999997</v>
      </c>
    </row>
    <row r="33" spans="2:4" ht="11.25">
      <c r="B33" s="13" t="s">
        <v>71</v>
      </c>
      <c r="C33" s="25">
        <v>7.2</v>
      </c>
      <c r="D33" s="25">
        <v>8.1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6:D16 C20:D20" formulaRange="1"/>
    <ignoredError sqref="C15:D15" formulaRange="1" unlockedFormula="1"/>
    <ignoredError sqref="C21:D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40"/>
      <c r="B5" s="41" t="s">
        <v>77</v>
      </c>
      <c r="C5" s="42">
        <v>42460</v>
      </c>
      <c r="D5" s="42">
        <v>42094</v>
      </c>
    </row>
    <row r="6" spans="1:4" ht="12">
      <c r="A6" s="26" t="s">
        <v>2</v>
      </c>
      <c r="B6" s="29" t="s">
        <v>22</v>
      </c>
      <c r="C6" s="43">
        <v>248.3</v>
      </c>
      <c r="D6" s="43">
        <v>541.5</v>
      </c>
    </row>
    <row r="7" spans="2:4" ht="11.25">
      <c r="B7" s="30"/>
      <c r="C7" s="31"/>
      <c r="D7" s="31"/>
    </row>
    <row r="8" spans="1:4" s="27" customFormat="1" ht="12">
      <c r="A8" s="26" t="s">
        <v>3</v>
      </c>
      <c r="B8" s="29" t="s">
        <v>23</v>
      </c>
      <c r="C8" s="32">
        <v>36.7</v>
      </c>
      <c r="D8" s="32">
        <v>34.7</v>
      </c>
    </row>
    <row r="9" spans="2:4" ht="11.25">
      <c r="B9" s="30"/>
      <c r="C9" s="31"/>
      <c r="D9" s="31"/>
    </row>
    <row r="10" spans="2:4" ht="11.25">
      <c r="B10" s="30" t="s">
        <v>24</v>
      </c>
      <c r="C10" s="33">
        <v>-89.5</v>
      </c>
      <c r="D10" s="33">
        <v>-129.2</v>
      </c>
    </row>
    <row r="11" spans="2:4" ht="11.25">
      <c r="B11" s="30" t="s">
        <v>25</v>
      </c>
      <c r="C11" s="33">
        <v>-87.4</v>
      </c>
      <c r="D11" s="33">
        <v>-284.9</v>
      </c>
    </row>
    <row r="12" spans="2:4" ht="11.25">
      <c r="B12" s="30" t="s">
        <v>26</v>
      </c>
      <c r="C12" s="33">
        <v>-11.2</v>
      </c>
      <c r="D12" s="33">
        <v>-68.2</v>
      </c>
    </row>
    <row r="13" spans="2:4" ht="11.25">
      <c r="B13" s="30" t="s">
        <v>27</v>
      </c>
      <c r="C13" s="33">
        <v>-1.8</v>
      </c>
      <c r="D13" s="33">
        <v>-2</v>
      </c>
    </row>
    <row r="14" spans="1:4" ht="12">
      <c r="A14" s="26" t="s">
        <v>4</v>
      </c>
      <c r="B14" s="29" t="s">
        <v>28</v>
      </c>
      <c r="C14" s="34">
        <f>+C10+C11+C12+C13</f>
        <v>-189.9</v>
      </c>
      <c r="D14" s="34">
        <f>+D10+D11+D12+D13</f>
        <v>-484.29999999999995</v>
      </c>
    </row>
    <row r="15" spans="2:4" ht="11.25">
      <c r="B15" s="30"/>
      <c r="C15" s="33"/>
      <c r="D15" s="33"/>
    </row>
    <row r="16" spans="1:4" ht="12">
      <c r="A16" s="26" t="s">
        <v>5</v>
      </c>
      <c r="B16" s="29" t="s">
        <v>29</v>
      </c>
      <c r="C16" s="35">
        <f>+C14+C8+C6</f>
        <v>95.10000000000002</v>
      </c>
      <c r="D16" s="35">
        <f>+D14+D8+D6</f>
        <v>91.90000000000003</v>
      </c>
    </row>
    <row r="17" spans="2:4" ht="12">
      <c r="B17" s="36"/>
      <c r="C17" s="31"/>
      <c r="D17" s="31"/>
    </row>
    <row r="18" spans="1:4" ht="12">
      <c r="A18" s="26" t="s">
        <v>6</v>
      </c>
      <c r="B18" s="29" t="s">
        <v>30</v>
      </c>
      <c r="C18" s="32">
        <v>125</v>
      </c>
      <c r="D18" s="32">
        <v>125.2</v>
      </c>
    </row>
    <row r="19" spans="2:4" ht="11.25">
      <c r="B19" s="30"/>
      <c r="C19" s="31"/>
      <c r="D19" s="31"/>
    </row>
    <row r="20" spans="2:4" ht="11.25">
      <c r="B20" s="30" t="s">
        <v>74</v>
      </c>
      <c r="C20" s="37">
        <v>-2823.2</v>
      </c>
      <c r="D20" s="37">
        <v>-2845.4</v>
      </c>
    </row>
    <row r="21" spans="2:4" ht="11.25">
      <c r="B21" s="30" t="s">
        <v>31</v>
      </c>
      <c r="C21" s="37">
        <v>-5.4</v>
      </c>
      <c r="D21" s="37">
        <v>-5.8</v>
      </c>
    </row>
    <row r="22" spans="2:4" ht="11.25">
      <c r="B22" s="30" t="s">
        <v>32</v>
      </c>
      <c r="C22" s="37">
        <v>-15.9</v>
      </c>
      <c r="D22" s="37">
        <v>-17.6</v>
      </c>
    </row>
    <row r="23" spans="1:4" ht="12">
      <c r="A23" s="26" t="s">
        <v>7</v>
      </c>
      <c r="B23" s="29" t="s">
        <v>33</v>
      </c>
      <c r="C23" s="34">
        <f>SUM(C20:C22)</f>
        <v>-2844.5</v>
      </c>
      <c r="D23" s="34">
        <f>SUM(D20:D22)</f>
        <v>-2868.8</v>
      </c>
    </row>
    <row r="24" spans="2:4" ht="12">
      <c r="B24" s="38"/>
      <c r="C24" s="34"/>
      <c r="D24" s="34"/>
    </row>
    <row r="25" spans="1:4" ht="12">
      <c r="A25" s="26" t="s">
        <v>54</v>
      </c>
      <c r="B25" s="29" t="s">
        <v>34</v>
      </c>
      <c r="C25" s="34">
        <f>C18+C23</f>
        <v>-2719.5</v>
      </c>
      <c r="D25" s="34">
        <f>D18+D23</f>
        <v>-2743.6000000000004</v>
      </c>
    </row>
    <row r="26" spans="2:4" ht="12">
      <c r="B26" s="38"/>
      <c r="C26" s="34"/>
      <c r="D26" s="34"/>
    </row>
    <row r="27" spans="1:4" ht="12">
      <c r="A27" s="26" t="s">
        <v>55</v>
      </c>
      <c r="B27" s="29" t="s">
        <v>35</v>
      </c>
      <c r="C27" s="34">
        <f>C16+C25</f>
        <v>-2624.4</v>
      </c>
      <c r="D27" s="34">
        <f>D16+D25</f>
        <v>-2651.7000000000003</v>
      </c>
    </row>
    <row r="28" spans="2:4" ht="12">
      <c r="B28" s="38"/>
      <c r="C28" s="39"/>
      <c r="D28" s="39"/>
    </row>
    <row r="29" spans="2:4" ht="12">
      <c r="B29" s="38"/>
      <c r="C29" s="39"/>
      <c r="D29" s="39"/>
    </row>
    <row r="30" ht="11.25">
      <c r="B30" s="2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3:D27 C14:D1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122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45" t="s">
        <v>81</v>
      </c>
      <c r="B3" s="46">
        <v>42551</v>
      </c>
      <c r="C3" s="47" t="s">
        <v>1</v>
      </c>
      <c r="D3" s="46">
        <v>42185</v>
      </c>
      <c r="E3" s="48" t="s">
        <v>1</v>
      </c>
      <c r="F3" s="49" t="s">
        <v>58</v>
      </c>
      <c r="G3" s="50" t="s">
        <v>59</v>
      </c>
    </row>
    <row r="4" spans="1:7" ht="12">
      <c r="A4" s="109" t="s">
        <v>38</v>
      </c>
      <c r="B4" s="54">
        <v>793.76123036</v>
      </c>
      <c r="C4" s="55">
        <f>B4/$B$4</f>
        <v>1</v>
      </c>
      <c r="D4" s="54">
        <v>891.4368468099999</v>
      </c>
      <c r="E4" s="55">
        <f>D4/$D$4</f>
        <v>1</v>
      </c>
      <c r="F4" s="56">
        <f>B4-D4</f>
        <v>-97.6756164499999</v>
      </c>
      <c r="G4" s="57">
        <f>B4/D4-1</f>
        <v>-0.10957098845479785</v>
      </c>
    </row>
    <row r="5" spans="1:15" ht="12">
      <c r="A5" s="110" t="s">
        <v>36</v>
      </c>
      <c r="B5" s="58">
        <v>-568.6984498200001</v>
      </c>
      <c r="C5" s="59">
        <f>B5/$B$4</f>
        <v>-0.7164603511336455</v>
      </c>
      <c r="D5" s="58">
        <v>-655.09941844</v>
      </c>
      <c r="E5" s="59">
        <f>D5/$D$4</f>
        <v>-0.7348803460214466</v>
      </c>
      <c r="F5" s="60">
        <f>B5-D5</f>
        <v>86.40096861999996</v>
      </c>
      <c r="G5" s="61">
        <f>B5/D5-1</f>
        <v>-0.1318898570017787</v>
      </c>
      <c r="H5" s="122"/>
      <c r="I5" s="122"/>
      <c r="J5" s="122"/>
      <c r="K5" s="122"/>
      <c r="L5" s="122"/>
      <c r="M5" s="122"/>
      <c r="N5" s="122"/>
      <c r="O5" s="122"/>
    </row>
    <row r="6" spans="1:15" s="122" customFormat="1" ht="12">
      <c r="A6" s="110" t="s">
        <v>11</v>
      </c>
      <c r="B6" s="58">
        <v>-67.10260188</v>
      </c>
      <c r="C6" s="59">
        <f>B6/$B$4</f>
        <v>-0.08453751495215568</v>
      </c>
      <c r="D6" s="58">
        <v>-68.05584021000001</v>
      </c>
      <c r="E6" s="59">
        <f>D6/$D$4</f>
        <v>-0.07634398382065688</v>
      </c>
      <c r="F6" s="60">
        <f>B6-D6</f>
        <v>0.9532383300000191</v>
      </c>
      <c r="G6" s="61">
        <f>B6/D6-1</f>
        <v>-0.014006708712413385</v>
      </c>
      <c r="H6" s="3"/>
      <c r="I6" s="3"/>
      <c r="J6" s="3"/>
      <c r="K6" s="3"/>
      <c r="L6" s="3"/>
      <c r="M6" s="3"/>
      <c r="N6" s="3"/>
      <c r="O6" s="3"/>
    </row>
    <row r="7" spans="1:7" ht="11.25">
      <c r="A7" s="110" t="s">
        <v>15</v>
      </c>
      <c r="B7" s="62">
        <v>4.08799508</v>
      </c>
      <c r="C7" s="63">
        <f>B7/$B$4</f>
        <v>0.0051501571551257844</v>
      </c>
      <c r="D7" s="62">
        <v>4.17048324</v>
      </c>
      <c r="E7" s="63">
        <f>D7/$D$4</f>
        <v>0.00467838328079442</v>
      </c>
      <c r="F7" s="58">
        <f>B7-D7</f>
        <v>-0.08248816000000048</v>
      </c>
      <c r="G7" s="61">
        <f>B7/D7-1</f>
        <v>-0.01977904124127361</v>
      </c>
    </row>
    <row r="8" spans="1:7" ht="12">
      <c r="A8" s="114" t="s">
        <v>37</v>
      </c>
      <c r="B8" s="64">
        <f>SUM(B4:B7)</f>
        <v>162.04817373999995</v>
      </c>
      <c r="C8" s="65">
        <f>B8/$B$4</f>
        <v>0.20415229106932462</v>
      </c>
      <c r="D8" s="64">
        <f>SUM(D4:D7)</f>
        <v>172.45207139999988</v>
      </c>
      <c r="E8" s="65">
        <f>D8/$D$4</f>
        <v>0.19345405343869096</v>
      </c>
      <c r="F8" s="66">
        <f>B8-D8</f>
        <v>-10.403897659999927</v>
      </c>
      <c r="G8" s="67">
        <f>B8/D8-1</f>
        <v>-0.06032921249097811</v>
      </c>
    </row>
    <row r="9" spans="8:15" ht="12">
      <c r="H9" s="122"/>
      <c r="I9" s="122"/>
      <c r="J9" s="122"/>
      <c r="K9" s="122"/>
      <c r="L9" s="122"/>
      <c r="M9" s="122"/>
      <c r="N9" s="122"/>
      <c r="O9" s="122"/>
    </row>
    <row r="10" spans="1:5" ht="15" customHeight="1">
      <c r="A10" s="45" t="s">
        <v>60</v>
      </c>
      <c r="B10" s="46">
        <f>B3</f>
        <v>42551</v>
      </c>
      <c r="C10" s="46">
        <f>D3</f>
        <v>42185</v>
      </c>
      <c r="D10" s="46" t="s">
        <v>58</v>
      </c>
      <c r="E10" s="51" t="s">
        <v>59</v>
      </c>
    </row>
    <row r="11" spans="1:5" ht="11.25">
      <c r="A11" s="110" t="s">
        <v>61</v>
      </c>
      <c r="B11" s="68">
        <v>1674.98066742076</v>
      </c>
      <c r="C11" s="68">
        <v>1729.078705105914</v>
      </c>
      <c r="D11" s="69">
        <f>B11-C11</f>
        <v>-54.09803768515394</v>
      </c>
      <c r="E11" s="61">
        <f>B11/C11-1</f>
        <v>-0.03128720371455862</v>
      </c>
    </row>
    <row r="12" spans="1:5" ht="11.25">
      <c r="A12" s="110" t="s">
        <v>63</v>
      </c>
      <c r="B12" s="68">
        <v>1962.992511116869</v>
      </c>
      <c r="C12" s="68">
        <v>1843.9051803376258</v>
      </c>
      <c r="D12" s="69">
        <f>B12-C12</f>
        <v>119.0873307792433</v>
      </c>
      <c r="E12" s="61">
        <f>B12/C12-1</f>
        <v>0.06458430295067452</v>
      </c>
    </row>
    <row r="13" spans="1:5" ht="11.25">
      <c r="A13" s="143" t="s">
        <v>39</v>
      </c>
      <c r="B13" s="70">
        <v>740.2</v>
      </c>
      <c r="C13" s="70">
        <v>590</v>
      </c>
      <c r="D13" s="69">
        <f>B13-C13</f>
        <v>150.20000000000005</v>
      </c>
      <c r="E13" s="71">
        <f>B13/C13-1</f>
        <v>0.2545762711864408</v>
      </c>
    </row>
    <row r="14" spans="1:5" ht="11.25">
      <c r="A14" s="123" t="s">
        <v>62</v>
      </c>
      <c r="B14" s="72">
        <v>283.4644447920263</v>
      </c>
      <c r="C14" s="72">
        <v>299.4159381538608</v>
      </c>
      <c r="D14" s="73">
        <f>B14-C14</f>
        <v>-15.95149336183448</v>
      </c>
      <c r="E14" s="74">
        <f>B14/C14-1</f>
        <v>-0.053275364899371125</v>
      </c>
    </row>
    <row r="15" spans="1:5" ht="11.25">
      <c r="A15" s="144"/>
      <c r="B15" s="145"/>
      <c r="C15" s="145"/>
      <c r="D15" s="146"/>
      <c r="E15" s="44"/>
    </row>
    <row r="16" spans="1:5" ht="12">
      <c r="A16" s="52" t="s">
        <v>64</v>
      </c>
      <c r="B16" s="46">
        <f>B10</f>
        <v>42551</v>
      </c>
      <c r="C16" s="46">
        <f>C10</f>
        <v>42185</v>
      </c>
      <c r="D16" s="46" t="s">
        <v>58</v>
      </c>
      <c r="E16" s="51" t="s">
        <v>59</v>
      </c>
    </row>
    <row r="17" spans="1:7" s="122" customFormat="1" ht="12">
      <c r="A17" s="109" t="s">
        <v>37</v>
      </c>
      <c r="B17" s="117">
        <f>B8</f>
        <v>162.04817373999995</v>
      </c>
      <c r="C17" s="117">
        <f>D8</f>
        <v>172.45207139999988</v>
      </c>
      <c r="D17" s="111">
        <f>B17-C17</f>
        <v>-10.403897659999927</v>
      </c>
      <c r="E17" s="112">
        <f>B17/C17-1</f>
        <v>-0.06032921249097811</v>
      </c>
      <c r="F17" s="3"/>
      <c r="G17" s="3"/>
    </row>
    <row r="18" spans="1:5" ht="11.25">
      <c r="A18" s="110" t="s">
        <v>65</v>
      </c>
      <c r="B18" s="53">
        <v>470.1</v>
      </c>
      <c r="C18" s="53">
        <v>459.1</v>
      </c>
      <c r="D18" s="111">
        <f>B18-C18</f>
        <v>11</v>
      </c>
      <c r="E18" s="112">
        <f>B18/C18-1</f>
        <v>0.02395992158571114</v>
      </c>
    </row>
    <row r="19" spans="1:5" ht="11.25">
      <c r="A19" s="123" t="s">
        <v>66</v>
      </c>
      <c r="B19" s="124">
        <f>+B17/B18</f>
        <v>0.344710005828547</v>
      </c>
      <c r="C19" s="124">
        <f>+C17/C18</f>
        <v>0.37563073709431466</v>
      </c>
      <c r="D19" s="125">
        <f>+(B19-C19)*100</f>
        <v>-3.0920731265767665</v>
      </c>
      <c r="E19" s="12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122"/>
    </row>
    <row r="3" spans="1:7" ht="12">
      <c r="A3" s="75" t="s">
        <v>81</v>
      </c>
      <c r="B3" s="76">
        <f>+Gas!B3</f>
        <v>42551</v>
      </c>
      <c r="C3" s="77" t="s">
        <v>1</v>
      </c>
      <c r="D3" s="76">
        <f>+Gas!D3</f>
        <v>42185</v>
      </c>
      <c r="E3" s="77" t="s">
        <v>1</v>
      </c>
      <c r="F3" s="78" t="s">
        <v>58</v>
      </c>
      <c r="G3" s="79" t="s">
        <v>59</v>
      </c>
    </row>
    <row r="4" spans="1:7" ht="12">
      <c r="A4" s="109" t="s">
        <v>38</v>
      </c>
      <c r="B4" s="89">
        <v>697.68675309</v>
      </c>
      <c r="C4" s="55">
        <f>B4/$B$4</f>
        <v>1</v>
      </c>
      <c r="D4" s="89">
        <v>718.0736925000001</v>
      </c>
      <c r="E4" s="55">
        <f>+D4/D$4</f>
        <v>1</v>
      </c>
      <c r="F4" s="56">
        <f>B4-D4</f>
        <v>-20.386939410000082</v>
      </c>
      <c r="G4" s="57">
        <f>B4/D4-1</f>
        <v>-0.028391152082207882</v>
      </c>
    </row>
    <row r="5" spans="1:7" ht="11.25">
      <c r="A5" s="110" t="s">
        <v>36</v>
      </c>
      <c r="B5" s="58">
        <v>-598.5554355800002</v>
      </c>
      <c r="C5" s="59">
        <f>B5/$B$4</f>
        <v>-0.8579142902298847</v>
      </c>
      <c r="D5" s="58">
        <v>-649.35825342</v>
      </c>
      <c r="E5" s="59">
        <f>+D5/D$4</f>
        <v>-0.9043058674928408</v>
      </c>
      <c r="F5" s="60">
        <f>B5-D5</f>
        <v>50.80281783999976</v>
      </c>
      <c r="G5" s="61">
        <f>B5/D5-1</f>
        <v>-0.07823542331591937</v>
      </c>
    </row>
    <row r="6" spans="1:7" ht="11.25">
      <c r="A6" s="110" t="s">
        <v>11</v>
      </c>
      <c r="B6" s="58">
        <v>-26.76944124</v>
      </c>
      <c r="C6" s="59">
        <f>B6/$B$4</f>
        <v>-0.03836885410456804</v>
      </c>
      <c r="D6" s="58">
        <v>-22.84392103</v>
      </c>
      <c r="E6" s="59">
        <f>+D6/D$4</f>
        <v>-0.031812780872765366</v>
      </c>
      <c r="F6" s="60">
        <f>B6-D6</f>
        <v>-3.9255202099999984</v>
      </c>
      <c r="G6" s="61">
        <f>B6/D6-1</f>
        <v>0.1718409114111703</v>
      </c>
    </row>
    <row r="7" spans="1:7" ht="11.25">
      <c r="A7" s="110" t="s">
        <v>15</v>
      </c>
      <c r="B7" s="68">
        <v>3.9144689300000004</v>
      </c>
      <c r="C7" s="63">
        <f>B7/$B$4</f>
        <v>0.005610639606762094</v>
      </c>
      <c r="D7" s="68">
        <v>3.7049090099999997</v>
      </c>
      <c r="E7" s="63">
        <f>+D7/D$4</f>
        <v>0.00515951085340729</v>
      </c>
      <c r="F7" s="58">
        <f>B7-D7</f>
        <v>0.20955992000000068</v>
      </c>
      <c r="G7" s="61">
        <f>B7/D7-1</f>
        <v>0.05656277102470608</v>
      </c>
    </row>
    <row r="8" spans="1:7" ht="12">
      <c r="A8" s="114" t="s">
        <v>37</v>
      </c>
      <c r="B8" s="90">
        <f>SUM(B4:B7)</f>
        <v>76.27634519999981</v>
      </c>
      <c r="C8" s="65">
        <f>B8/$B$4</f>
        <v>0.10932749527230931</v>
      </c>
      <c r="D8" s="90">
        <f>SUM(D4:D7)</f>
        <v>49.57642706000012</v>
      </c>
      <c r="E8" s="65">
        <f>+D8/D$4</f>
        <v>0.06904086248780116</v>
      </c>
      <c r="F8" s="66">
        <f>B8-D8</f>
        <v>26.69991813999969</v>
      </c>
      <c r="G8" s="67">
        <f>B8/D8-1</f>
        <v>0.5385607580733072</v>
      </c>
    </row>
    <row r="10" spans="1:5" ht="12">
      <c r="A10" s="75" t="s">
        <v>60</v>
      </c>
      <c r="B10" s="76">
        <f>+B3</f>
        <v>42551</v>
      </c>
      <c r="C10" s="76">
        <f>+D3</f>
        <v>42185</v>
      </c>
      <c r="D10" s="78" t="s">
        <v>58</v>
      </c>
      <c r="E10" s="80" t="s">
        <v>59</v>
      </c>
    </row>
    <row r="11" spans="1:5" ht="11.25">
      <c r="A11" s="116" t="s">
        <v>83</v>
      </c>
      <c r="B11" s="62">
        <v>3666.798621522733</v>
      </c>
      <c r="C11" s="62">
        <v>3641.230450059826</v>
      </c>
      <c r="D11" s="113">
        <f>B11-C11</f>
        <v>25.568171462906776</v>
      </c>
      <c r="E11" s="112">
        <f>B11/C11-1</f>
        <v>0.007021849293413096</v>
      </c>
    </row>
    <row r="12" spans="1:5" ht="11.25">
      <c r="A12" s="118" t="s">
        <v>84</v>
      </c>
      <c r="B12" s="104">
        <v>1446.9495913065637</v>
      </c>
      <c r="C12" s="104">
        <v>1472.128683051882</v>
      </c>
      <c r="D12" s="119">
        <f>B12-C12</f>
        <v>-25.179091745318374</v>
      </c>
      <c r="E12" s="120">
        <f>B12/C12-1</f>
        <v>-0.017103866010625746</v>
      </c>
    </row>
    <row r="14" spans="1:5" ht="12">
      <c r="A14" s="81" t="s">
        <v>64</v>
      </c>
      <c r="B14" s="76">
        <f>+B10</f>
        <v>42551</v>
      </c>
      <c r="C14" s="76">
        <f>+D3</f>
        <v>42185</v>
      </c>
      <c r="D14" s="78" t="s">
        <v>58</v>
      </c>
      <c r="E14" s="80" t="s">
        <v>59</v>
      </c>
    </row>
    <row r="15" spans="1:7" s="122" customFormat="1" ht="12">
      <c r="A15" s="109" t="s">
        <v>37</v>
      </c>
      <c r="B15" s="117">
        <f>B8</f>
        <v>76.27634519999981</v>
      </c>
      <c r="C15" s="117">
        <f>D8</f>
        <v>49.57642706000012</v>
      </c>
      <c r="D15" s="111">
        <f>B15-C15</f>
        <v>26.69991813999969</v>
      </c>
      <c r="E15" s="112">
        <f>B15/C15-1</f>
        <v>0.5385607580733072</v>
      </c>
      <c r="F15" s="3"/>
      <c r="G15" s="3"/>
    </row>
    <row r="16" spans="1:5" ht="11.25">
      <c r="A16" s="110" t="s">
        <v>65</v>
      </c>
      <c r="B16" s="117">
        <f>+Gas!B18</f>
        <v>470.1</v>
      </c>
      <c r="C16" s="117">
        <f>+Gas!C18</f>
        <v>459.1</v>
      </c>
      <c r="D16" s="111">
        <f>B16-C16</f>
        <v>11</v>
      </c>
      <c r="E16" s="112">
        <f>B16/C16-1</f>
        <v>0.02395992158571114</v>
      </c>
    </row>
    <row r="17" spans="1:5" ht="11.25">
      <c r="A17" s="123" t="s">
        <v>66</v>
      </c>
      <c r="B17" s="124">
        <f>+B15/B16</f>
        <v>0.16225557370772134</v>
      </c>
      <c r="C17" s="124">
        <f>+C15/C16</f>
        <v>0.10798611862339386</v>
      </c>
      <c r="D17" s="125">
        <f>+(B17-C17)*100</f>
        <v>5.426945508432748</v>
      </c>
      <c r="E17" s="126"/>
    </row>
    <row r="19" ht="11.25">
      <c r="D19" s="1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2" t="s">
        <v>81</v>
      </c>
      <c r="B3" s="83">
        <f>+Electricity!B3</f>
        <v>42551</v>
      </c>
      <c r="C3" s="84" t="s">
        <v>1</v>
      </c>
      <c r="D3" s="83">
        <f>+Electricity!D3</f>
        <v>42185</v>
      </c>
      <c r="E3" s="84" t="s">
        <v>1</v>
      </c>
      <c r="F3" s="85" t="s">
        <v>58</v>
      </c>
      <c r="G3" s="86" t="s">
        <v>59</v>
      </c>
    </row>
    <row r="4" spans="1:7" ht="12">
      <c r="A4" s="128" t="s">
        <v>38</v>
      </c>
      <c r="B4" s="89">
        <v>374.10455390000004</v>
      </c>
      <c r="C4" s="55">
        <f>B4/$B$4</f>
        <v>1</v>
      </c>
      <c r="D4" s="89">
        <v>377.38102469000006</v>
      </c>
      <c r="E4" s="55">
        <f>D4/$D$4</f>
        <v>1</v>
      </c>
      <c r="F4" s="56">
        <f>B4-D4</f>
        <v>-3.276470790000019</v>
      </c>
      <c r="G4" s="57">
        <f>B4/D4-1</f>
        <v>-0.008682129136438399</v>
      </c>
    </row>
    <row r="5" spans="1:7" ht="11.25">
      <c r="A5" s="129" t="s">
        <v>36</v>
      </c>
      <c r="B5" s="58">
        <v>-193.34951673</v>
      </c>
      <c r="C5" s="59">
        <f>B5/$B$4</f>
        <v>-0.5168328338010107</v>
      </c>
      <c r="D5" s="58">
        <v>-196.61662276000004</v>
      </c>
      <c r="E5" s="59">
        <f>D5/$D$4</f>
        <v>-0.5210029384002837</v>
      </c>
      <c r="F5" s="60">
        <f>B5-D5</f>
        <v>3.2671060300000363</v>
      </c>
      <c r="G5" s="61">
        <f>B5/D5-1</f>
        <v>-0.016616631819518224</v>
      </c>
    </row>
    <row r="6" spans="1:7" ht="11.25">
      <c r="A6" s="129" t="s">
        <v>11</v>
      </c>
      <c r="B6" s="58">
        <v>-75.21473452999999</v>
      </c>
      <c r="C6" s="59">
        <f>B6/$B$4</f>
        <v>-0.201052710387763</v>
      </c>
      <c r="D6" s="58">
        <v>-74.79031020000001</v>
      </c>
      <c r="E6" s="59">
        <f>D6/$D$4</f>
        <v>-0.19818248747783906</v>
      </c>
      <c r="F6" s="60">
        <f>B6-D6</f>
        <v>-0.4244243299999795</v>
      </c>
      <c r="G6" s="61">
        <f>B6/D6-1</f>
        <v>0.005674857195604677</v>
      </c>
    </row>
    <row r="7" spans="1:7" ht="11.25">
      <c r="A7" s="129" t="s">
        <v>15</v>
      </c>
      <c r="B7" s="68">
        <v>1.07785701</v>
      </c>
      <c r="C7" s="63">
        <f>B7/$B$4</f>
        <v>0.0028811651683024325</v>
      </c>
      <c r="D7" s="68">
        <v>1.6376391899999998</v>
      </c>
      <c r="E7" s="63">
        <f>D7/$D$4</f>
        <v>0.004339484719310516</v>
      </c>
      <c r="F7" s="69">
        <f>B7-D7</f>
        <v>-0.5597821799999998</v>
      </c>
      <c r="G7" s="61">
        <f>B7/D7-1</f>
        <v>-0.3418226575293425</v>
      </c>
    </row>
    <row r="8" spans="1:7" ht="12">
      <c r="A8" s="130" t="s">
        <v>37</v>
      </c>
      <c r="B8" s="90">
        <f>SUM(B4:B7)</f>
        <v>106.61815965000005</v>
      </c>
      <c r="C8" s="65">
        <f>B8/$B$4</f>
        <v>0.28499562097952863</v>
      </c>
      <c r="D8" s="90">
        <f>SUM(D4:D7)</f>
        <v>107.61173092000001</v>
      </c>
      <c r="E8" s="65">
        <f>D8/$D$4</f>
        <v>0.2851540588411878</v>
      </c>
      <c r="F8" s="66">
        <f>B8-D8</f>
        <v>-0.9935712699999613</v>
      </c>
      <c r="G8" s="67">
        <f>B8/D8-1</f>
        <v>-0.009232927130766067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5" ht="12">
      <c r="A10" s="82" t="s">
        <v>60</v>
      </c>
      <c r="B10" s="83">
        <f>+B3</f>
        <v>42551</v>
      </c>
      <c r="C10" s="83">
        <f>+D3</f>
        <v>42185</v>
      </c>
      <c r="D10" s="85" t="s">
        <v>58</v>
      </c>
      <c r="E10" s="87" t="s">
        <v>59</v>
      </c>
    </row>
    <row r="11" spans="1:5" ht="12">
      <c r="A11" s="128" t="s">
        <v>82</v>
      </c>
      <c r="B11" s="131"/>
      <c r="C11" s="131"/>
      <c r="D11" s="131"/>
      <c r="E11" s="133"/>
    </row>
    <row r="12" spans="1:5" ht="11.25">
      <c r="A12" s="134" t="s">
        <v>72</v>
      </c>
      <c r="B12" s="53">
        <v>142.97820314089725</v>
      </c>
      <c r="C12" s="53">
        <v>143.3951480674995</v>
      </c>
      <c r="D12" s="58">
        <f>B12-C12</f>
        <v>-0.41694492660224114</v>
      </c>
      <c r="E12" s="61">
        <f>B12/C12-1</f>
        <v>-0.002907664117100972</v>
      </c>
    </row>
    <row r="13" spans="1:5" ht="11.25">
      <c r="A13" s="134" t="s">
        <v>42</v>
      </c>
      <c r="B13" s="53">
        <v>118.13880177673478</v>
      </c>
      <c r="C13" s="53">
        <v>117.89577360419624</v>
      </c>
      <c r="D13" s="58">
        <f>B13-C13</f>
        <v>0.24302817253854414</v>
      </c>
      <c r="E13" s="61">
        <f>B13/C13-1</f>
        <v>0.002061381550066743</v>
      </c>
    </row>
    <row r="14" spans="1:5" ht="11.25">
      <c r="A14" s="135" t="s">
        <v>41</v>
      </c>
      <c r="B14" s="72">
        <v>117.04897132570368</v>
      </c>
      <c r="C14" s="72">
        <v>116.86801000426281</v>
      </c>
      <c r="D14" s="91">
        <f>B14-C14</f>
        <v>0.1809613214408614</v>
      </c>
      <c r="E14" s="74">
        <f>B14/C14-1</f>
        <v>0.0015484247693979825</v>
      </c>
    </row>
    <row r="15" spans="2:5" ht="11.25">
      <c r="B15" s="141"/>
      <c r="C15" s="141"/>
      <c r="D15" s="58"/>
      <c r="E15" s="142"/>
    </row>
    <row r="16" spans="1:5" ht="12">
      <c r="A16" s="88" t="s">
        <v>64</v>
      </c>
      <c r="B16" s="83">
        <f>+B10</f>
        <v>42551</v>
      </c>
      <c r="C16" s="83">
        <f>+C10</f>
        <v>42185</v>
      </c>
      <c r="D16" s="85" t="s">
        <v>58</v>
      </c>
      <c r="E16" s="87" t="s">
        <v>59</v>
      </c>
    </row>
    <row r="17" spans="1:7" s="27" customFormat="1" ht="12">
      <c r="A17" s="128" t="s">
        <v>37</v>
      </c>
      <c r="B17" s="53">
        <f>B8</f>
        <v>106.61815965000005</v>
      </c>
      <c r="C17" s="53">
        <f>D8</f>
        <v>107.61173092000001</v>
      </c>
      <c r="D17" s="58">
        <f>B17-C17</f>
        <v>-0.9935712699999613</v>
      </c>
      <c r="E17" s="61">
        <f>B17/C17-1</f>
        <v>-0.009232927130766067</v>
      </c>
      <c r="F17" s="4"/>
      <c r="G17" s="4"/>
    </row>
    <row r="18" spans="1:5" ht="11.25">
      <c r="A18" s="129" t="s">
        <v>65</v>
      </c>
      <c r="B18" s="53">
        <f>'[1]Energia elettrica'!B16</f>
        <v>470.1</v>
      </c>
      <c r="C18" s="53">
        <f>'[1]Energia elettrica'!C16</f>
        <v>459.1</v>
      </c>
      <c r="D18" s="58">
        <f>B18-C18</f>
        <v>11</v>
      </c>
      <c r="E18" s="61">
        <f>B18/C18-1</f>
        <v>0.02395992158571114</v>
      </c>
    </row>
    <row r="19" spans="1:5" ht="11.25">
      <c r="A19" s="137" t="s">
        <v>66</v>
      </c>
      <c r="B19" s="92">
        <f>+B17/B18</f>
        <v>0.22679889310784948</v>
      </c>
      <c r="C19" s="92">
        <f>+C17/C18</f>
        <v>0.23439714859507735</v>
      </c>
      <c r="D19" s="93">
        <f>+(B19-C19)*100</f>
        <v>-0.7598255487227867</v>
      </c>
      <c r="E19" s="94"/>
    </row>
    <row r="22" ht="11.25">
      <c r="D22" s="138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5" t="s">
        <v>81</v>
      </c>
      <c r="B3" s="96">
        <f>+Water!B3</f>
        <v>42551</v>
      </c>
      <c r="C3" s="97" t="s">
        <v>1</v>
      </c>
      <c r="D3" s="96">
        <f>+Water!D3</f>
        <v>42185</v>
      </c>
      <c r="E3" s="97" t="s">
        <v>1</v>
      </c>
      <c r="F3" s="98" t="s">
        <v>58</v>
      </c>
      <c r="G3" s="99" t="s">
        <v>59</v>
      </c>
    </row>
    <row r="4" spans="1:7" ht="12">
      <c r="A4" s="128" t="s">
        <v>38</v>
      </c>
      <c r="B4" s="89">
        <v>491.3808244699999</v>
      </c>
      <c r="C4" s="55">
        <f>B4/$B$4</f>
        <v>1</v>
      </c>
      <c r="D4" s="89">
        <v>430.1223659699999</v>
      </c>
      <c r="E4" s="55">
        <f>D4/$D$4</f>
        <v>1</v>
      </c>
      <c r="F4" s="56">
        <f>B4-D4</f>
        <v>61.25845849999996</v>
      </c>
      <c r="G4" s="57">
        <f>B4/D4-1</f>
        <v>0.14242100236255228</v>
      </c>
    </row>
    <row r="5" spans="1:7" ht="11.25">
      <c r="A5" s="129" t="s">
        <v>36</v>
      </c>
      <c r="B5" s="58">
        <v>-288.3745546600002</v>
      </c>
      <c r="C5" s="59">
        <f>B5/$B$4</f>
        <v>-0.5868657063918582</v>
      </c>
      <c r="D5" s="58">
        <v>-226.86689775000002</v>
      </c>
      <c r="E5" s="59">
        <f>D5/$D$4</f>
        <v>-0.527447339871239</v>
      </c>
      <c r="F5" s="60">
        <f>B5-D5</f>
        <v>-61.50765691000015</v>
      </c>
      <c r="G5" s="61">
        <f>B5/D5-1</f>
        <v>0.271117811897704</v>
      </c>
    </row>
    <row r="6" spans="1:7" ht="11.25">
      <c r="A6" s="129" t="s">
        <v>11</v>
      </c>
      <c r="B6" s="58">
        <v>-87.98767047999999</v>
      </c>
      <c r="C6" s="59">
        <f>B6/$B$4</f>
        <v>-0.1790620758856492</v>
      </c>
      <c r="D6" s="58">
        <v>-85.772707</v>
      </c>
      <c r="E6" s="59">
        <f>D6/$D$4</f>
        <v>-0.1994146637935644</v>
      </c>
      <c r="F6" s="60">
        <f>B6-D6</f>
        <v>-2.2149634799999944</v>
      </c>
      <c r="G6" s="61">
        <f>B6/D6-1</f>
        <v>0.025823639680627064</v>
      </c>
    </row>
    <row r="7" spans="1:7" ht="11.25">
      <c r="A7" s="129" t="s">
        <v>15</v>
      </c>
      <c r="B7" s="68">
        <v>1.46258502</v>
      </c>
      <c r="C7" s="63">
        <f>B7/$B$4</f>
        <v>0.002976479640974054</v>
      </c>
      <c r="D7" s="68">
        <v>2.34639936</v>
      </c>
      <c r="E7" s="63">
        <f>D7/$D$4</f>
        <v>0.005455190303132611</v>
      </c>
      <c r="F7" s="69">
        <f>B7-D7</f>
        <v>-0.88381434</v>
      </c>
      <c r="G7" s="61">
        <f>B7/D7-1</f>
        <v>-0.3766683349248783</v>
      </c>
    </row>
    <row r="8" spans="1:7" ht="12">
      <c r="A8" s="130" t="s">
        <v>37</v>
      </c>
      <c r="B8" s="90">
        <f>SUM(B4:B7)</f>
        <v>116.48118434999972</v>
      </c>
      <c r="C8" s="65">
        <f>B8/$B$4</f>
        <v>0.23704869736346665</v>
      </c>
      <c r="D8" s="90">
        <f>SUM(D4:D7)</f>
        <v>119.82916057999991</v>
      </c>
      <c r="E8" s="65">
        <f>D8/$D$4</f>
        <v>0.27859318663832916</v>
      </c>
      <c r="F8" s="66">
        <f>B8-D8</f>
        <v>-3.347976230000185</v>
      </c>
      <c r="G8" s="67">
        <f>B8/D8-1</f>
        <v>-0.027939578428115786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7" ht="12">
      <c r="A10" s="95" t="s">
        <v>40</v>
      </c>
      <c r="B10" s="96">
        <f>+B3</f>
        <v>42551</v>
      </c>
      <c r="C10" s="100" t="s">
        <v>1</v>
      </c>
      <c r="D10" s="96">
        <f>+D3</f>
        <v>42185</v>
      </c>
      <c r="E10" s="100" t="s">
        <v>1</v>
      </c>
      <c r="F10" s="98" t="s">
        <v>58</v>
      </c>
      <c r="G10" s="101" t="s">
        <v>59</v>
      </c>
    </row>
    <row r="11" spans="1:7" ht="11.25">
      <c r="A11" s="134" t="s">
        <v>43</v>
      </c>
      <c r="B11" s="53">
        <v>1007.6348788999995</v>
      </c>
      <c r="C11" s="59">
        <f>B11/$D$4</f>
        <v>2.3426702692560744</v>
      </c>
      <c r="D11" s="53">
        <v>1018.7569783079997</v>
      </c>
      <c r="E11" s="63">
        <f aca="true" t="shared" si="0" ref="E11:E22">+D11/D$15</f>
        <v>0.313330817646115</v>
      </c>
      <c r="F11" s="58">
        <f>B11-D11</f>
        <v>-11.122099408000167</v>
      </c>
      <c r="G11" s="61">
        <f>B11/D11-1</f>
        <v>-0.01091732340962448</v>
      </c>
    </row>
    <row r="12" spans="1:7" ht="11.25">
      <c r="A12" s="134" t="s">
        <v>44</v>
      </c>
      <c r="B12" s="53">
        <v>1178.14206</v>
      </c>
      <c r="C12" s="63">
        <f aca="true" t="shared" si="1" ref="C12:C22">B12/$B$15</f>
        <v>0.34030102317017447</v>
      </c>
      <c r="D12" s="53">
        <v>981.190880751</v>
      </c>
      <c r="E12" s="63">
        <f t="shared" si="0"/>
        <v>0.30177691783101124</v>
      </c>
      <c r="F12" s="58">
        <f aca="true" t="shared" si="2" ref="F12:F21">B12-D12</f>
        <v>196.9511792489999</v>
      </c>
      <c r="G12" s="61">
        <f aca="true" t="shared" si="3" ref="G12:G22">B12/D12-1</f>
        <v>0.20072667114298315</v>
      </c>
    </row>
    <row r="13" spans="1:7" ht="12">
      <c r="A13" s="139" t="s">
        <v>56</v>
      </c>
      <c r="B13" s="103">
        <f>SUM(B11:B12)</f>
        <v>2185.7769388999995</v>
      </c>
      <c r="C13" s="65">
        <f t="shared" si="1"/>
        <v>0.6313518156965229</v>
      </c>
      <c r="D13" s="103">
        <f>SUM(D11:D12)</f>
        <v>1999.9478590589997</v>
      </c>
      <c r="E13" s="65">
        <f t="shared" si="0"/>
        <v>0.6151077354771262</v>
      </c>
      <c r="F13" s="66">
        <f t="shared" si="2"/>
        <v>185.82907984099984</v>
      </c>
      <c r="G13" s="67">
        <f t="shared" si="3"/>
        <v>0.09291696230942481</v>
      </c>
    </row>
    <row r="14" spans="1:7" ht="11.25">
      <c r="A14" s="134" t="s">
        <v>57</v>
      </c>
      <c r="B14" s="53">
        <v>1276.2815910000002</v>
      </c>
      <c r="C14" s="63">
        <f t="shared" si="1"/>
        <v>0.3686481843034771</v>
      </c>
      <c r="D14" s="53">
        <v>1251.430304</v>
      </c>
      <c r="E14" s="63">
        <f t="shared" si="0"/>
        <v>0.3848922645228738</v>
      </c>
      <c r="F14" s="58">
        <f t="shared" si="2"/>
        <v>24.851287000000184</v>
      </c>
      <c r="G14" s="61">
        <f t="shared" si="3"/>
        <v>0.01985830686740364</v>
      </c>
    </row>
    <row r="15" spans="1:7" s="27" customFormat="1" ht="12">
      <c r="A15" s="140" t="s">
        <v>45</v>
      </c>
      <c r="B15" s="103">
        <f>SUM(B13:B14)</f>
        <v>3462.0585298999995</v>
      </c>
      <c r="C15" s="65">
        <f t="shared" si="1"/>
        <v>1</v>
      </c>
      <c r="D15" s="103">
        <f>SUM(D13:D14)</f>
        <v>3251.3781630589997</v>
      </c>
      <c r="E15" s="65">
        <f t="shared" si="0"/>
        <v>1</v>
      </c>
      <c r="F15" s="66">
        <f t="shared" si="2"/>
        <v>210.6803668409998</v>
      </c>
      <c r="G15" s="67">
        <f t="shared" si="3"/>
        <v>0.06479725097334876</v>
      </c>
    </row>
    <row r="16" spans="1:7" ht="11.25">
      <c r="A16" s="134" t="s">
        <v>78</v>
      </c>
      <c r="B16" s="53">
        <v>370.533909</v>
      </c>
      <c r="C16" s="63">
        <f t="shared" si="1"/>
        <v>0.10702704931181586</v>
      </c>
      <c r="D16" s="53">
        <v>449.184641</v>
      </c>
      <c r="E16" s="63">
        <f t="shared" si="0"/>
        <v>0.1381520753579131</v>
      </c>
      <c r="F16" s="58">
        <f t="shared" si="2"/>
        <v>-78.650732</v>
      </c>
      <c r="G16" s="61">
        <f t="shared" si="3"/>
        <v>-0.17509666364571896</v>
      </c>
    </row>
    <row r="17" spans="1:7" ht="11.25">
      <c r="A17" s="134" t="s">
        <v>46</v>
      </c>
      <c r="B17" s="53">
        <v>687.355936</v>
      </c>
      <c r="C17" s="63">
        <f t="shared" si="1"/>
        <v>0.1985396636318145</v>
      </c>
      <c r="D17" s="53">
        <v>688.28559</v>
      </c>
      <c r="E17" s="63">
        <f t="shared" si="0"/>
        <v>0.21169041418191695</v>
      </c>
      <c r="F17" s="58">
        <f t="shared" si="2"/>
        <v>-0.929653999999914</v>
      </c>
      <c r="G17" s="61">
        <f t="shared" si="3"/>
        <v>-0.0013506806091929668</v>
      </c>
    </row>
    <row r="18" spans="1:7" ht="11.25">
      <c r="A18" s="134" t="s">
        <v>47</v>
      </c>
      <c r="B18" s="53">
        <v>258.8010050000001</v>
      </c>
      <c r="C18" s="63">
        <f t="shared" si="1"/>
        <v>0.07475350366403986</v>
      </c>
      <c r="D18" s="53">
        <v>224.29929800000002</v>
      </c>
      <c r="E18" s="63">
        <f t="shared" si="0"/>
        <v>0.06898591512620979</v>
      </c>
      <c r="F18" s="58">
        <f t="shared" si="2"/>
        <v>34.50170700000007</v>
      </c>
      <c r="G18" s="61">
        <f t="shared" si="3"/>
        <v>0.15381995087652967</v>
      </c>
    </row>
    <row r="19" spans="1:7" ht="11.25">
      <c r="A19" s="134" t="s">
        <v>48</v>
      </c>
      <c r="B19" s="53">
        <v>211.27981200000005</v>
      </c>
      <c r="C19" s="63">
        <f t="shared" si="1"/>
        <v>0.061027221283316314</v>
      </c>
      <c r="D19" s="53">
        <v>226.517537</v>
      </c>
      <c r="E19" s="63">
        <f t="shared" si="0"/>
        <v>0.06966816089669653</v>
      </c>
      <c r="F19" s="58">
        <f t="shared" si="2"/>
        <v>-15.237724999999955</v>
      </c>
      <c r="G19" s="61">
        <f t="shared" si="3"/>
        <v>-0.06726951564902439</v>
      </c>
    </row>
    <row r="20" spans="1:7" ht="11.25">
      <c r="A20" s="134" t="s">
        <v>67</v>
      </c>
      <c r="B20" s="53">
        <v>721.4281910000001</v>
      </c>
      <c r="C20" s="63">
        <f t="shared" si="1"/>
        <v>0.20838128089672658</v>
      </c>
      <c r="D20" s="53">
        <v>665.0652190000001</v>
      </c>
      <c r="E20" s="63">
        <f t="shared" si="0"/>
        <v>0.2045487130830348</v>
      </c>
      <c r="F20" s="58">
        <f t="shared" si="2"/>
        <v>56.36297200000001</v>
      </c>
      <c r="G20" s="61">
        <f t="shared" si="3"/>
        <v>0.08474803731993097</v>
      </c>
    </row>
    <row r="21" spans="1:7" ht="11.25">
      <c r="A21" s="134" t="s">
        <v>49</v>
      </c>
      <c r="B21" s="53">
        <v>1212.6596769000005</v>
      </c>
      <c r="C21" s="63">
        <f t="shared" si="1"/>
        <v>0.35027128121228723</v>
      </c>
      <c r="D21" s="53">
        <v>998.0259460000001</v>
      </c>
      <c r="E21" s="63">
        <f t="shared" si="0"/>
        <v>0.30695474225029107</v>
      </c>
      <c r="F21" s="58">
        <f t="shared" si="2"/>
        <v>214.6337309000004</v>
      </c>
      <c r="G21" s="61">
        <f t="shared" si="3"/>
        <v>0.21505826753325752</v>
      </c>
    </row>
    <row r="22" spans="1:7" s="27" customFormat="1" ht="12">
      <c r="A22" s="140" t="str">
        <f>+A15</f>
        <v>Total waste treated</v>
      </c>
      <c r="B22" s="103">
        <f>SUM(B16:B21)</f>
        <v>3462.0585299000004</v>
      </c>
      <c r="C22" s="65">
        <f t="shared" si="1"/>
        <v>1.0000000000000002</v>
      </c>
      <c r="D22" s="103">
        <f>SUM(D16:D21)</f>
        <v>3251.378231</v>
      </c>
      <c r="E22" s="65">
        <f t="shared" si="0"/>
        <v>1.0000000208960622</v>
      </c>
      <c r="F22" s="66">
        <f>B22-D22</f>
        <v>210.68029890000025</v>
      </c>
      <c r="G22" s="67">
        <f t="shared" si="3"/>
        <v>0.06479722872327986</v>
      </c>
    </row>
    <row r="24" spans="1:5" ht="12">
      <c r="A24" s="102" t="s">
        <v>64</v>
      </c>
      <c r="B24" s="96">
        <f>+B10</f>
        <v>42551</v>
      </c>
      <c r="C24" s="96">
        <f>+D10</f>
        <v>42185</v>
      </c>
      <c r="D24" s="98" t="s">
        <v>58</v>
      </c>
      <c r="E24" s="101" t="s">
        <v>59</v>
      </c>
    </row>
    <row r="25" spans="1:7" s="27" customFormat="1" ht="12">
      <c r="A25" s="128" t="s">
        <v>37</v>
      </c>
      <c r="B25" s="53">
        <f>B8</f>
        <v>116.48118434999972</v>
      </c>
      <c r="C25" s="53">
        <f>D8</f>
        <v>119.82916057999991</v>
      </c>
      <c r="D25" s="58">
        <f>B25-C25</f>
        <v>-3.347976230000185</v>
      </c>
      <c r="E25" s="61">
        <f>B25/C25-1</f>
        <v>-0.027939578428115786</v>
      </c>
      <c r="F25" s="4"/>
      <c r="G25" s="4"/>
    </row>
    <row r="26" spans="1:5" ht="11.25">
      <c r="A26" s="129" t="s">
        <v>65</v>
      </c>
      <c r="B26" s="53">
        <f>+Water!B18</f>
        <v>470.1</v>
      </c>
      <c r="C26" s="53">
        <f>+Water!C18</f>
        <v>459.1</v>
      </c>
      <c r="D26" s="58">
        <f>B26-C26</f>
        <v>11</v>
      </c>
      <c r="E26" s="61">
        <f>B26/C26-1</f>
        <v>0.02395992158571114</v>
      </c>
    </row>
    <row r="27" spans="1:5" ht="11.25">
      <c r="A27" s="137" t="s">
        <v>66</v>
      </c>
      <c r="B27" s="92">
        <f>+B25/B26</f>
        <v>0.24777958806636827</v>
      </c>
      <c r="C27" s="92">
        <f>+C25/C26</f>
        <v>0.2610088446525809</v>
      </c>
      <c r="D27" s="93">
        <f>+(B27-C27)*100</f>
        <v>-1.322925658621263</v>
      </c>
      <c r="E27" s="94"/>
    </row>
    <row r="29" ht="11.25">
      <c r="D29" s="138"/>
    </row>
    <row r="30" ht="11.25">
      <c r="D30" s="13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3" spans="1:7" ht="12">
      <c r="A3" s="105" t="s">
        <v>79</v>
      </c>
      <c r="B3" s="106">
        <f>+Waste!B3</f>
        <v>42551</v>
      </c>
      <c r="C3" s="1" t="s">
        <v>1</v>
      </c>
      <c r="D3" s="106">
        <f>+Waste!D3</f>
        <v>42185</v>
      </c>
      <c r="E3" s="2" t="s">
        <v>1</v>
      </c>
      <c r="F3" s="107" t="s">
        <v>58</v>
      </c>
      <c r="G3" s="108" t="s">
        <v>59</v>
      </c>
    </row>
    <row r="4" spans="1:7" ht="12">
      <c r="A4" s="128" t="s">
        <v>38</v>
      </c>
      <c r="B4" s="89">
        <v>59.30872266</v>
      </c>
      <c r="C4" s="55">
        <f>+B4/B$4</f>
        <v>1</v>
      </c>
      <c r="D4" s="89">
        <v>60.374892749999994</v>
      </c>
      <c r="E4" s="55">
        <f>D4/$D$4</f>
        <v>1</v>
      </c>
      <c r="F4" s="56">
        <f>B4-D4</f>
        <v>-1.0661700899999929</v>
      </c>
      <c r="G4" s="57">
        <f>B4/D4-1</f>
        <v>-0.017659163295159486</v>
      </c>
    </row>
    <row r="5" spans="1:7" ht="11.25">
      <c r="A5" s="129" t="s">
        <v>36</v>
      </c>
      <c r="B5" s="58">
        <v>-41.62759361</v>
      </c>
      <c r="C5" s="59">
        <f>+B5/B$4</f>
        <v>-0.7018797866991526</v>
      </c>
      <c r="D5" s="58">
        <v>-42.01002165999999</v>
      </c>
      <c r="E5" s="59">
        <f>D5/$D$4</f>
        <v>-0.6958194001926404</v>
      </c>
      <c r="F5" s="60">
        <f>B5-D5</f>
        <v>0.38242804999999436</v>
      </c>
      <c r="G5" s="61">
        <f>B5/D5-1</f>
        <v>-0.009103257624933025</v>
      </c>
    </row>
    <row r="6" spans="1:7" ht="11.25">
      <c r="A6" s="129" t="s">
        <v>11</v>
      </c>
      <c r="B6" s="58">
        <v>-9.68327538</v>
      </c>
      <c r="C6" s="59">
        <f>+B6/B$4</f>
        <v>-0.16326899224438632</v>
      </c>
      <c r="D6" s="58">
        <v>-9.29418943</v>
      </c>
      <c r="E6" s="59">
        <f>D6/$D$4</f>
        <v>-0.15394129921663505</v>
      </c>
      <c r="F6" s="60">
        <f>B6-D6</f>
        <v>-0.3890859500000001</v>
      </c>
      <c r="G6" s="61">
        <f>B6/D6-1</f>
        <v>0.041863354833730826</v>
      </c>
    </row>
    <row r="7" spans="1:7" ht="11.25">
      <c r="A7" s="129" t="s">
        <v>15</v>
      </c>
      <c r="B7" s="68">
        <v>0.68285664</v>
      </c>
      <c r="C7" s="59">
        <f>+B7/B$4</f>
        <v>0.011513595460732183</v>
      </c>
      <c r="D7" s="68">
        <v>0.51438105</v>
      </c>
      <c r="E7" s="59">
        <f>D7/$D$4</f>
        <v>0.00851978407862265</v>
      </c>
      <c r="F7" s="69">
        <f>B7-D7</f>
        <v>0.16847559</v>
      </c>
      <c r="G7" s="61">
        <f>B7/D7-1</f>
        <v>0.32753070899482006</v>
      </c>
    </row>
    <row r="8" spans="1:7" ht="12">
      <c r="A8" s="130" t="s">
        <v>37</v>
      </c>
      <c r="B8" s="90">
        <f>SUM(B4:B7)</f>
        <v>8.680710310000004</v>
      </c>
      <c r="C8" s="65">
        <f>+B8/B$4</f>
        <v>0.1463648165171933</v>
      </c>
      <c r="D8" s="90">
        <f>SUM(D4:D7)</f>
        <v>9.585062710000003</v>
      </c>
      <c r="E8" s="65">
        <f>D8/$D$4</f>
        <v>0.15875908466934716</v>
      </c>
      <c r="F8" s="66">
        <f>B8-D8</f>
        <v>-0.9043523999999987</v>
      </c>
      <c r="G8" s="67">
        <f>B8/D8-1</f>
        <v>-0.09435018083465396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5" ht="12">
      <c r="A10" s="105" t="s">
        <v>60</v>
      </c>
      <c r="B10" s="106">
        <f>+B3</f>
        <v>42551</v>
      </c>
      <c r="C10" s="106">
        <f>+D3</f>
        <v>42185</v>
      </c>
      <c r="D10" s="107" t="s">
        <v>58</v>
      </c>
      <c r="E10" s="115" t="s">
        <v>59</v>
      </c>
    </row>
    <row r="11" spans="1:5" ht="12">
      <c r="A11" s="132" t="s">
        <v>50</v>
      </c>
      <c r="D11" s="58"/>
      <c r="E11" s="133"/>
    </row>
    <row r="12" spans="1:5" ht="11.25">
      <c r="A12" s="134" t="s">
        <v>80</v>
      </c>
      <c r="B12" s="53">
        <v>519.6790000000001</v>
      </c>
      <c r="C12" s="53">
        <v>521.353</v>
      </c>
      <c r="D12" s="58">
        <f>B12-C12</f>
        <v>-1.6739999999998645</v>
      </c>
      <c r="E12" s="61">
        <f>B12/C12-1</f>
        <v>-0.0032108763160466625</v>
      </c>
    </row>
    <row r="13" spans="1:5" ht="11.25">
      <c r="A13" s="135" t="s">
        <v>51</v>
      </c>
      <c r="B13" s="136">
        <v>148</v>
      </c>
      <c r="C13" s="136">
        <v>157</v>
      </c>
      <c r="D13" s="91">
        <f>B13-C13</f>
        <v>-9</v>
      </c>
      <c r="E13" s="74">
        <f>B13/C13-1</f>
        <v>-0.0573248407643312</v>
      </c>
    </row>
    <row r="15" spans="1:5" ht="12">
      <c r="A15" s="121" t="s">
        <v>64</v>
      </c>
      <c r="B15" s="106">
        <f>+B3</f>
        <v>42551</v>
      </c>
      <c r="C15" s="106">
        <f>+C10</f>
        <v>42185</v>
      </c>
      <c r="D15" s="107" t="s">
        <v>58</v>
      </c>
      <c r="E15" s="115" t="s">
        <v>59</v>
      </c>
    </row>
    <row r="16" spans="1:7" s="27" customFormat="1" ht="12">
      <c r="A16" s="128" t="s">
        <v>37</v>
      </c>
      <c r="B16" s="53">
        <f>B8</f>
        <v>8.680710310000004</v>
      </c>
      <c r="C16" s="53">
        <f>D8</f>
        <v>9.585062710000003</v>
      </c>
      <c r="D16" s="58">
        <f>B16-C16</f>
        <v>-0.9043523999999987</v>
      </c>
      <c r="E16" s="61">
        <f>B16/C16-1</f>
        <v>-0.09435018083465396</v>
      </c>
      <c r="F16" s="4"/>
      <c r="G16" s="4"/>
    </row>
    <row r="17" spans="1:5" ht="11.25">
      <c r="A17" s="129" t="s">
        <v>65</v>
      </c>
      <c r="B17" s="53">
        <f>+Waste!B26</f>
        <v>470.1</v>
      </c>
      <c r="C17" s="53">
        <f>+Waste!C26</f>
        <v>459.1</v>
      </c>
      <c r="D17" s="58">
        <f>B17-C17</f>
        <v>11</v>
      </c>
      <c r="E17" s="61">
        <f>B17/C17-1</f>
        <v>0.02395992158571114</v>
      </c>
    </row>
    <row r="18" spans="1:5" ht="11.25">
      <c r="A18" s="137" t="s">
        <v>66</v>
      </c>
      <c r="B18" s="92">
        <f>+B16/B17</f>
        <v>0.018465667538821534</v>
      </c>
      <c r="C18" s="92">
        <f>+C16/C17</f>
        <v>0.020877940993247662</v>
      </c>
      <c r="D18" s="93">
        <f>+(B18-C18)*100</f>
        <v>-0.24122734544261282</v>
      </c>
      <c r="E18" s="94"/>
    </row>
    <row r="20" ht="11.25">
      <c r="C20" s="138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2016-07-25T16:45:46Z</dcterms:modified>
  <cp:category/>
  <cp:version/>
  <cp:contentType/>
  <cp:contentStatus/>
</cp:coreProperties>
</file>