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7"/>
  </bookViews>
  <sheets>
    <sheet name="P&amp;L" sheetId="1" r:id="rId1"/>
    <sheet name="BS" sheetId="2" r:id="rId2"/>
    <sheet name="Cash statement" sheetId="3" r:id="rId3"/>
    <sheet name="GAS" sheetId="4" r:id="rId4"/>
    <sheet name="Electricity" sheetId="5" r:id="rId5"/>
    <sheet name="Water" sheetId="6" r:id="rId6"/>
    <sheet name="Waste" sheetId="7" r:id="rId7"/>
    <sheet name="Other b." sheetId="8" r:id="rId8"/>
  </sheets>
  <definedNames/>
  <calcPr fullCalcOnLoad="1"/>
</workbook>
</file>

<file path=xl/sharedStrings.xml><?xml version="1.0" encoding="utf-8"?>
<sst xmlns="http://schemas.openxmlformats.org/spreadsheetml/2006/main" count="247" uniqueCount="151">
  <si>
    <t xml:space="preserve">€ /000 </t>
  </si>
  <si>
    <t>Note</t>
  </si>
  <si>
    <t>a)</t>
  </si>
  <si>
    <t>b)</t>
  </si>
  <si>
    <t>c)</t>
  </si>
  <si>
    <t>(a+b+c)</t>
  </si>
  <si>
    <t>Inc%</t>
  </si>
  <si>
    <t>('000 €)</t>
  </si>
  <si>
    <t>15.1</t>
  </si>
  <si>
    <t>+4,4 p.p.</t>
  </si>
  <si>
    <t>+0,6 p.p.</t>
  </si>
  <si>
    <t>+1,2 p.p.</t>
  </si>
  <si>
    <t>-3,5 p.p.</t>
  </si>
  <si>
    <t>-0,4 p.p.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</si>
  <si>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</si>
  <si>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</si>
  <si>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</si>
  <si>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</si>
  <si>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</si>
  <si>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</si>
  <si>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</si>
  <si>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</si>
  <si>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</si>
  <si>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</si>
  <si>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</si>
  <si>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</si>
  <si>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invesments</t>
  </si>
  <si>
    <t>Financial income</t>
  </si>
  <si>
    <t>Financial expenses</t>
  </si>
  <si>
    <t>Other non operating costs</t>
  </si>
  <si>
    <t>Profit before tax</t>
  </si>
  <si>
    <t>Total financial income/expenses</t>
  </si>
  <si>
    <t>Tax</t>
  </si>
  <si>
    <t>Net profit</t>
  </si>
  <si>
    <t>Hera S.p.A.</t>
  </si>
  <si>
    <t>Minorities</t>
  </si>
  <si>
    <t>Profit per share</t>
  </si>
  <si>
    <t>Balance sheet</t>
  </si>
  <si>
    <t>Long term assets</t>
  </si>
  <si>
    <t>Tangible fixed assets</t>
  </si>
  <si>
    <t>Intangible fixed assets</t>
  </si>
  <si>
    <t>Goodwill and consolidation diff.</t>
  </si>
  <si>
    <t>Investments</t>
  </si>
  <si>
    <t>Financial assets</t>
  </si>
  <si>
    <t>Deferred tax assets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</si>
  <si>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</si>
  <si>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</si>
  <si>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</si>
  <si>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</si>
  <si>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</si>
  <si>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</si>
  <si>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</si>
  <si>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Assets</t>
  </si>
  <si>
    <t>Net Group equity and Liabilities</t>
  </si>
  <si>
    <t>Equity and reserves</t>
  </si>
  <si>
    <t>Equity</t>
  </si>
  <si>
    <t>-Reserve on own shares (at nominal value)</t>
  </si>
  <si>
    <t>Reserves</t>
  </si>
  <si>
    <t>-Reserve on own shares (on value exceding nominal value)</t>
  </si>
  <si>
    <t>Reserves on derivatives valued at fair value</t>
  </si>
  <si>
    <t>Derivatives</t>
  </si>
  <si>
    <t>Net profits from past periods</t>
  </si>
  <si>
    <t>Net profits of the period</t>
  </si>
  <si>
    <t>Net Group equity</t>
  </si>
  <si>
    <t>Total net equity</t>
  </si>
  <si>
    <t>Non current liabilities</t>
  </si>
  <si>
    <t>Loan-due after 12 months</t>
  </si>
  <si>
    <t>Severance indemnity</t>
  </si>
  <si>
    <t>Risk provision</t>
  </si>
  <si>
    <t>Deferred tax liabilities</t>
  </si>
  <si>
    <t>Leasings-due after 12 months</t>
  </si>
  <si>
    <t>Current liabilities</t>
  </si>
  <si>
    <t>Banks-due within 12 months</t>
  </si>
  <si>
    <t>Leasings-due within 12 months</t>
  </si>
  <si>
    <t>Commercial debts</t>
  </si>
  <si>
    <t>Fiscal debts</t>
  </si>
  <si>
    <t>Other current liabilties</t>
  </si>
  <si>
    <t>Total current liabilities</t>
  </si>
  <si>
    <t>Net equity and liabilities</t>
  </si>
  <si>
    <t xml:space="preserve">Consolidated cash flow statement                                               </t>
  </si>
  <si>
    <t>Cash flow from operations</t>
  </si>
  <si>
    <t>Net profits</t>
  </si>
  <si>
    <t>Depreciation</t>
  </si>
  <si>
    <t>Amortisation</t>
  </si>
  <si>
    <t xml:space="preserve">Total cash flow </t>
  </si>
  <si>
    <t>Change in deferred tax</t>
  </si>
  <si>
    <t>Accruals/(use)</t>
  </si>
  <si>
    <t>Change in severance indemnity and other:</t>
  </si>
  <si>
    <t>Change in risks provision:</t>
  </si>
  <si>
    <t>Total cash flow before change in working capital</t>
  </si>
  <si>
    <t>Working capital</t>
  </si>
  <si>
    <t>Change in receivables</t>
  </si>
  <si>
    <t>Change in current assets</t>
  </si>
  <si>
    <t>Change in commercial liabilities</t>
  </si>
  <si>
    <t>Change in tax liabilities</t>
  </si>
  <si>
    <t>Change in other current liabilities</t>
  </si>
  <si>
    <t>Change in working capital</t>
  </si>
  <si>
    <t>Free operating cash flows</t>
  </si>
  <si>
    <t>Net capital expenditure (tangible assets)</t>
  </si>
  <si>
    <t>Net capital expenditure (intangible assets)</t>
  </si>
  <si>
    <t>Goodwill</t>
  </si>
  <si>
    <t>Net investments</t>
  </si>
  <si>
    <t>Increase/(decrease) of other capex</t>
  </si>
  <si>
    <t>Free cash flows</t>
  </si>
  <si>
    <t>Source of funds</t>
  </si>
  <si>
    <t>Capital expenditure</t>
  </si>
  <si>
    <t>Long term loans</t>
  </si>
  <si>
    <t>Change in net equity</t>
  </si>
  <si>
    <t>Change in short term bank debts</t>
  </si>
  <si>
    <t>Dividends</t>
  </si>
  <si>
    <t>Change in leasings</t>
  </si>
  <si>
    <t>Change in derivatives</t>
  </si>
  <si>
    <t>Change in net financial debts</t>
  </si>
  <si>
    <t>Cash and equivalents (begin)</t>
  </si>
  <si>
    <t>Cash and equivalents (end)</t>
  </si>
  <si>
    <t>Profit &amp; Loss (m€)</t>
  </si>
  <si>
    <t>Revenues</t>
  </si>
  <si>
    <t>Operating costs</t>
  </si>
  <si>
    <t>Ch.</t>
  </si>
  <si>
    <t>Ch.%</t>
  </si>
  <si>
    <t>Volume distributed (m Cubic meter)</t>
  </si>
  <si>
    <t>Volume sold (m cubic meter)</t>
  </si>
  <si>
    <t>- of which Trading (m cubic meter)</t>
  </si>
  <si>
    <t>(m€)</t>
  </si>
  <si>
    <t>EBITDA</t>
  </si>
  <si>
    <t>Group Ebitda</t>
  </si>
  <si>
    <t>Incidence %</t>
  </si>
  <si>
    <t>Volume sold (Gw/h)</t>
  </si>
  <si>
    <t>Volume distributed(Gw/h)</t>
  </si>
  <si>
    <t>Ch%</t>
  </si>
  <si>
    <t>Fresh water</t>
  </si>
  <si>
    <t>Depuration</t>
  </si>
  <si>
    <t>Sewerage</t>
  </si>
  <si>
    <t>Operating cost</t>
  </si>
  <si>
    <t>('000 ton)</t>
  </si>
  <si>
    <t>Urban waste</t>
  </si>
  <si>
    <t>Special waste</t>
  </si>
  <si>
    <t>Production from plants</t>
  </si>
  <si>
    <t>Direct customers of group companies (Special waste)</t>
  </si>
  <si>
    <t>Total waste treated</t>
  </si>
  <si>
    <t>Ianfil</t>
  </si>
  <si>
    <t>WTE</t>
  </si>
  <si>
    <t>Sorting plants</t>
  </si>
  <si>
    <t>Composting plants</t>
  </si>
  <si>
    <t>Inertisation plant (Chemical treatm.)</t>
  </si>
  <si>
    <t>Other treatments</t>
  </si>
  <si>
    <t>District Heating</t>
  </si>
  <si>
    <t>Volume sold (Gwht)</t>
  </si>
  <si>
    <t>Public Lighting</t>
  </si>
  <si>
    <t>Lighting towers ('000)</t>
  </si>
  <si>
    <t>Municipality served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</si>
</sst>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  <numFmt numFmtId="184" formatCode="0.0%;\(0.0%\)"/>
    <numFmt numFmtId="185" formatCode="0.0;\(0.0\)"/>
    <numFmt numFmtId="186" formatCode="0.0%;\-0.0%"/>
    <numFmt numFmtId="187" formatCode="\+0.0"/>
    <numFmt numFmtId="188" formatCode="\+0.0;\+0.0"/>
    <numFmt numFmtId="189" formatCode="\+0.0;\(0.0\)"/>
    <numFmt numFmtId="190" formatCode="\+0.0%;\+0.0%"/>
    <numFmt numFmtId="191" formatCode="\+0.0%;\-0.0%"/>
    <numFmt numFmtId="192" formatCode="\+0.0;\-0.0"/>
    <numFmt numFmtId="193" formatCode="0.000%"/>
    <numFmt numFmtId="194" formatCode="\+0.0;\-0.0%"/>
    <numFmt numFmtId="195" formatCode="\+#,##0.0;\-#,##0.0\-"/>
    <numFmt numFmtId="196" formatCode="\-#,##0.0;\-#,##0.0"/>
    <numFmt numFmtId="197" formatCode="0.0000"/>
    <numFmt numFmtId="198" formatCode="0.000"/>
  </numFmts>
  <fonts count="18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3" fillId="3" borderId="1" xfId="17" applyFont="1" applyFill="1" applyBorder="1" applyAlignment="1">
      <alignment horizontal="center" vertical="center"/>
      <protection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6" fillId="0" borderId="0" xfId="17" applyFont="1" applyFill="1" applyBorder="1" applyProtection="1">
      <alignment/>
      <protection locked="0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7" fillId="0" borderId="1" xfId="17" applyFont="1" applyFill="1" applyBorder="1" applyProtection="1">
      <alignment/>
      <protection locked="0"/>
    </xf>
    <xf numFmtId="37" fontId="7" fillId="0" borderId="0" xfId="17" applyFont="1" applyFill="1" applyBorder="1" applyProtection="1">
      <alignment/>
      <protection locked="0"/>
    </xf>
    <xf numFmtId="37" fontId="1" fillId="0" borderId="2" xfId="17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1" fillId="0" borderId="0" xfId="17" applyFill="1" applyBorder="1" applyAlignment="1" applyProtection="1">
      <alignment vertical="center"/>
      <protection locked="0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8" fillId="2" borderId="3" xfId="17" applyFont="1" applyFill="1" applyBorder="1" applyAlignment="1" applyProtection="1">
      <alignment vertical="center"/>
      <protection hidden="1"/>
    </xf>
    <xf numFmtId="37" fontId="2" fillId="2" borderId="3" xfId="17" applyFont="1" applyFill="1" applyBorder="1" applyAlignment="1" applyProtection="1">
      <alignment horizontal="center" vertical="center"/>
      <protection hidden="1"/>
    </xf>
    <xf numFmtId="37" fontId="2" fillId="2" borderId="3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8" fillId="0" borderId="0" xfId="17" applyFont="1" applyFill="1" applyAlignment="1" applyProtection="1">
      <alignment horizontal="right" vertical="center" wrapText="1"/>
      <protection hidden="1"/>
    </xf>
    <xf numFmtId="37" fontId="8" fillId="0" borderId="0" xfId="17" applyFont="1" applyAlignment="1" applyProtection="1">
      <alignment horizontal="center" vertical="center"/>
      <protection hidden="1"/>
    </xf>
    <xf numFmtId="37" fontId="8" fillId="0" borderId="0" xfId="17" applyFont="1" applyFill="1" applyAlignment="1" applyProtection="1">
      <alignment vertical="center" wrapText="1"/>
      <protection hidden="1"/>
    </xf>
    <xf numFmtId="37" fontId="2" fillId="0" borderId="4" xfId="17" applyFont="1" applyBorder="1" applyAlignment="1" applyProtection="1">
      <alignment vertical="center"/>
      <protection hidden="1"/>
    </xf>
    <xf numFmtId="37" fontId="8" fillId="2" borderId="1" xfId="17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75" fontId="10" fillId="3" borderId="0" xfId="0" applyNumberFormat="1" applyFont="1" applyFill="1" applyAlignment="1">
      <alignment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5" fontId="1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wrapText="1"/>
    </xf>
    <xf numFmtId="176" fontId="11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176" fontId="10" fillId="0" borderId="1" xfId="15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176" fontId="10" fillId="0" borderId="6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/>
    </xf>
    <xf numFmtId="0" fontId="12" fillId="3" borderId="7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5" fontId="12" fillId="3" borderId="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2" fillId="0" borderId="0" xfId="17" applyFont="1" applyBorder="1" applyAlignment="1" applyProtection="1">
      <alignment vertical="center"/>
      <protection hidden="1"/>
    </xf>
    <xf numFmtId="0" fontId="15" fillId="0" borderId="0" xfId="0" applyFont="1" applyAlignment="1">
      <alignment/>
    </xf>
    <xf numFmtId="178" fontId="12" fillId="0" borderId="0" xfId="18" applyNumberFormat="1" applyFont="1" applyBorder="1" applyAlignment="1">
      <alignment wrapText="1"/>
    </xf>
    <xf numFmtId="178" fontId="13" fillId="0" borderId="0" xfId="18" applyNumberFormat="1" applyFont="1" applyBorder="1" applyAlignment="1">
      <alignment wrapText="1"/>
    </xf>
    <xf numFmtId="0" fontId="12" fillId="0" borderId="9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180" fontId="12" fillId="0" borderId="0" xfId="0" applyNumberFormat="1" applyFont="1" applyBorder="1" applyAlignment="1">
      <alignment wrapText="1"/>
    </xf>
    <xf numFmtId="179" fontId="12" fillId="0" borderId="10" xfId="18" applyNumberFormat="1" applyFont="1" applyBorder="1" applyAlignment="1">
      <alignment wrapText="1"/>
    </xf>
    <xf numFmtId="180" fontId="13" fillId="0" borderId="0" xfId="0" applyNumberFormat="1" applyFont="1" applyBorder="1" applyAlignment="1">
      <alignment wrapText="1"/>
    </xf>
    <xf numFmtId="179" fontId="13" fillId="0" borderId="10" xfId="18" applyNumberFormat="1" applyFont="1" applyBorder="1" applyAlignment="1">
      <alignment wrapText="1"/>
    </xf>
    <xf numFmtId="181" fontId="13" fillId="0" borderId="0" xfId="15" applyNumberFormat="1" applyFont="1" applyBorder="1" applyAlignment="1">
      <alignment wrapText="1"/>
    </xf>
    <xf numFmtId="179" fontId="13" fillId="0" borderId="12" xfId="18" applyNumberFormat="1" applyFont="1" applyBorder="1" applyAlignment="1">
      <alignment wrapText="1"/>
    </xf>
    <xf numFmtId="182" fontId="13" fillId="0" borderId="0" xfId="0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182" fontId="13" fillId="0" borderId="2" xfId="0" applyNumberFormat="1" applyFont="1" applyBorder="1" applyAlignment="1">
      <alignment wrapText="1"/>
    </xf>
    <xf numFmtId="180" fontId="13" fillId="0" borderId="2" xfId="0" applyNumberFormat="1" applyFont="1" applyBorder="1" applyAlignment="1">
      <alignment wrapText="1"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0" fontId="15" fillId="0" borderId="0" xfId="0" applyFont="1" applyAlignment="1">
      <alignment/>
    </xf>
    <xf numFmtId="37" fontId="1" fillId="0" borderId="0" xfId="17" applyFont="1" applyFill="1" applyBorder="1" applyProtection="1">
      <alignment/>
      <protection locked="0"/>
    </xf>
    <xf numFmtId="0" fontId="0" fillId="0" borderId="0" xfId="0" applyFont="1" applyAlignment="1">
      <alignment/>
    </xf>
    <xf numFmtId="37" fontId="4" fillId="0" borderId="2" xfId="17" applyFont="1" applyBorder="1" applyAlignment="1" applyProtection="1">
      <alignment wrapText="1"/>
      <protection hidden="1"/>
    </xf>
    <xf numFmtId="37" fontId="4" fillId="0" borderId="2" xfId="17" applyFont="1" applyBorder="1" applyAlignment="1" applyProtection="1">
      <alignment horizontal="center"/>
      <protection hidden="1"/>
    </xf>
    <xf numFmtId="37" fontId="2" fillId="0" borderId="0" xfId="17" applyFont="1" applyBorder="1" applyAlignment="1" applyProtection="1">
      <alignment wrapText="1"/>
      <protection hidden="1"/>
    </xf>
    <xf numFmtId="37" fontId="4" fillId="0" borderId="0" xfId="17" applyFont="1" applyBorder="1" applyAlignment="1" applyProtection="1">
      <alignment horizontal="center"/>
      <protection hidden="1"/>
    </xf>
    <xf numFmtId="37" fontId="4" fillId="0" borderId="0" xfId="17" applyFont="1" applyBorder="1" applyAlignment="1" applyProtection="1">
      <alignment wrapText="1"/>
      <protection hidden="1"/>
    </xf>
    <xf numFmtId="0" fontId="10" fillId="0" borderId="5" xfId="0" applyFont="1" applyFill="1" applyBorder="1" applyAlignment="1">
      <alignment horizontal="center"/>
    </xf>
    <xf numFmtId="185" fontId="13" fillId="0" borderId="0" xfId="0" applyNumberFormat="1" applyFont="1" applyBorder="1" applyAlignment="1">
      <alignment wrapText="1"/>
    </xf>
    <xf numFmtId="186" fontId="13" fillId="0" borderId="0" xfId="18" applyNumberFormat="1" applyFont="1" applyBorder="1" applyAlignment="1">
      <alignment wrapText="1"/>
    </xf>
    <xf numFmtId="188" fontId="13" fillId="0" borderId="0" xfId="0" applyNumberFormat="1" applyFont="1" applyBorder="1" applyAlignment="1">
      <alignment wrapText="1"/>
    </xf>
    <xf numFmtId="179" fontId="13" fillId="0" borderId="10" xfId="18" applyNumberFormat="1" applyFont="1" applyBorder="1" applyAlignment="1">
      <alignment wrapText="1"/>
    </xf>
    <xf numFmtId="0" fontId="12" fillId="0" borderId="13" xfId="0" applyFont="1" applyBorder="1" applyAlignment="1">
      <alignment horizontal="left" wrapText="1"/>
    </xf>
    <xf numFmtId="0" fontId="15" fillId="0" borderId="1" xfId="0" applyFont="1" applyBorder="1" applyAlignment="1">
      <alignment/>
    </xf>
    <xf numFmtId="186" fontId="12" fillId="0" borderId="1" xfId="18" applyNumberFormat="1" applyFont="1" applyBorder="1" applyAlignment="1">
      <alignment wrapText="1"/>
    </xf>
    <xf numFmtId="181" fontId="13" fillId="0" borderId="2" xfId="15" applyNumberFormat="1" applyFont="1" applyBorder="1" applyAlignment="1">
      <alignment wrapText="1"/>
    </xf>
    <xf numFmtId="0" fontId="16" fillId="0" borderId="11" xfId="0" applyFont="1" applyBorder="1" applyAlignment="1">
      <alignment horizontal="left" wrapText="1"/>
    </xf>
    <xf numFmtId="181" fontId="16" fillId="0" borderId="2" xfId="15" applyNumberFormat="1" applyFont="1" applyBorder="1" applyAlignment="1">
      <alignment wrapText="1"/>
    </xf>
    <xf numFmtId="0" fontId="17" fillId="0" borderId="0" xfId="0" applyFont="1" applyAlignment="1">
      <alignment/>
    </xf>
    <xf numFmtId="179" fontId="16" fillId="0" borderId="12" xfId="18" applyNumberFormat="1" applyFont="1" applyBorder="1" applyAlignment="1">
      <alignment wrapText="1"/>
    </xf>
    <xf numFmtId="189" fontId="13" fillId="0" borderId="0" xfId="0" applyNumberFormat="1" applyFont="1" applyBorder="1" applyAlignment="1">
      <alignment wrapText="1"/>
    </xf>
    <xf numFmtId="0" fontId="17" fillId="0" borderId="2" xfId="0" applyFont="1" applyBorder="1" applyAlignment="1">
      <alignment/>
    </xf>
    <xf numFmtId="189" fontId="16" fillId="0" borderId="2" xfId="0" applyNumberFormat="1" applyFont="1" applyBorder="1" applyAlignment="1">
      <alignment wrapText="1"/>
    </xf>
    <xf numFmtId="0" fontId="17" fillId="0" borderId="12" xfId="0" applyFont="1" applyBorder="1" applyAlignment="1">
      <alignment/>
    </xf>
    <xf numFmtId="0" fontId="16" fillId="0" borderId="2" xfId="0" applyFont="1" applyBorder="1" applyAlignment="1" quotePrefix="1">
      <alignment horizontal="right" wrapText="1"/>
    </xf>
    <xf numFmtId="178" fontId="17" fillId="0" borderId="2" xfId="18" applyNumberFormat="1" applyFont="1" applyBorder="1" applyAlignment="1">
      <alignment/>
    </xf>
    <xf numFmtId="182" fontId="0" fillId="0" borderId="0" xfId="0" applyNumberFormat="1" applyAlignment="1">
      <alignment/>
    </xf>
    <xf numFmtId="188" fontId="12" fillId="0" borderId="0" xfId="0" applyNumberFormat="1" applyFont="1" applyBorder="1" applyAlignment="1">
      <alignment wrapText="1"/>
    </xf>
    <xf numFmtId="188" fontId="13" fillId="0" borderId="0" xfId="0" applyNumberFormat="1" applyFont="1" applyBorder="1" applyAlignment="1">
      <alignment wrapText="1"/>
    </xf>
    <xf numFmtId="180" fontId="13" fillId="0" borderId="0" xfId="0" applyNumberFormat="1" applyFont="1" applyBorder="1" applyAlignment="1">
      <alignment wrapText="1"/>
    </xf>
    <xf numFmtId="181" fontId="0" fillId="0" borderId="0" xfId="15" applyNumberFormat="1" applyAlignment="1">
      <alignment/>
    </xf>
    <xf numFmtId="189" fontId="13" fillId="0" borderId="2" xfId="0" applyNumberFormat="1" applyFont="1" applyBorder="1" applyAlignment="1">
      <alignment wrapText="1"/>
    </xf>
    <xf numFmtId="181" fontId="0" fillId="0" borderId="2" xfId="15" applyNumberFormat="1" applyBorder="1" applyAlignment="1">
      <alignment/>
    </xf>
    <xf numFmtId="0" fontId="16" fillId="0" borderId="11" xfId="0" applyFont="1" applyBorder="1" applyAlignment="1">
      <alignment wrapText="1"/>
    </xf>
    <xf numFmtId="192" fontId="13" fillId="0" borderId="0" xfId="0" applyNumberFormat="1" applyFont="1" applyBorder="1" applyAlignment="1">
      <alignment wrapText="1"/>
    </xf>
    <xf numFmtId="182" fontId="12" fillId="0" borderId="1" xfId="0" applyNumberFormat="1" applyFont="1" applyBorder="1" applyAlignment="1">
      <alignment wrapText="1"/>
    </xf>
    <xf numFmtId="192" fontId="12" fillId="0" borderId="1" xfId="0" applyNumberFormat="1" applyFont="1" applyBorder="1" applyAlignment="1">
      <alignment wrapText="1"/>
    </xf>
    <xf numFmtId="182" fontId="0" fillId="0" borderId="2" xfId="0" applyNumberFormat="1" applyBorder="1" applyAlignment="1">
      <alignment/>
    </xf>
    <xf numFmtId="178" fontId="0" fillId="0" borderId="0" xfId="18" applyNumberFormat="1" applyAlignment="1">
      <alignment/>
    </xf>
    <xf numFmtId="191" fontId="13" fillId="0" borderId="0" xfId="18" applyNumberFormat="1" applyFont="1" applyBorder="1" applyAlignment="1">
      <alignment wrapText="1"/>
    </xf>
    <xf numFmtId="10" fontId="15" fillId="0" borderId="0" xfId="0" applyNumberFormat="1" applyFont="1" applyAlignment="1">
      <alignment/>
    </xf>
    <xf numFmtId="191" fontId="12" fillId="0" borderId="1" xfId="18" applyNumberFormat="1" applyFont="1" applyBorder="1" applyAlignment="1">
      <alignment wrapText="1"/>
    </xf>
    <xf numFmtId="188" fontId="12" fillId="0" borderId="1" xfId="0" applyNumberFormat="1" applyFont="1" applyBorder="1" applyAlignment="1">
      <alignment wrapText="1"/>
    </xf>
    <xf numFmtId="178" fontId="15" fillId="0" borderId="0" xfId="0" applyNumberFormat="1" applyFont="1" applyAlignment="1">
      <alignment/>
    </xf>
    <xf numFmtId="192" fontId="13" fillId="0" borderId="0" xfId="0" applyNumberFormat="1" applyFont="1" applyBorder="1" applyAlignment="1">
      <alignment wrapText="1"/>
    </xf>
    <xf numFmtId="191" fontId="13" fillId="0" borderId="10" xfId="18" applyNumberFormat="1" applyFont="1" applyBorder="1" applyAlignment="1">
      <alignment wrapText="1"/>
    </xf>
    <xf numFmtId="191" fontId="12" fillId="0" borderId="10" xfId="18" applyNumberFormat="1" applyFont="1" applyBorder="1" applyAlignment="1">
      <alignment wrapText="1"/>
    </xf>
    <xf numFmtId="181" fontId="15" fillId="0" borderId="1" xfId="15" applyNumberFormat="1" applyFont="1" applyBorder="1" applyAlignment="1">
      <alignment/>
    </xf>
    <xf numFmtId="178" fontId="15" fillId="0" borderId="1" xfId="0" applyNumberFormat="1" applyFont="1" applyBorder="1" applyAlignment="1">
      <alignment/>
    </xf>
    <xf numFmtId="180" fontId="12" fillId="0" borderId="1" xfId="0" applyNumberFormat="1" applyFont="1" applyBorder="1" applyAlignment="1">
      <alignment wrapText="1"/>
    </xf>
    <xf numFmtId="178" fontId="15" fillId="0" borderId="1" xfId="18" applyNumberFormat="1" applyFont="1" applyBorder="1" applyAlignment="1">
      <alignment/>
    </xf>
    <xf numFmtId="196" fontId="13" fillId="0" borderId="0" xfId="0" applyNumberFormat="1" applyFont="1" applyBorder="1" applyAlignment="1">
      <alignment wrapText="1"/>
    </xf>
    <xf numFmtId="191" fontId="13" fillId="0" borderId="10" xfId="18" applyNumberFormat="1" applyFont="1" applyBorder="1" applyAlignment="1">
      <alignment wrapText="1"/>
    </xf>
    <xf numFmtId="0" fontId="15" fillId="0" borderId="0" xfId="0" applyFont="1" applyBorder="1" applyAlignment="1">
      <alignment/>
    </xf>
    <xf numFmtId="0" fontId="0" fillId="0" borderId="2" xfId="0" applyBorder="1" applyAlignment="1">
      <alignment/>
    </xf>
    <xf numFmtId="178" fontId="0" fillId="0" borderId="0" xfId="18" applyNumberFormat="1" applyFont="1" applyAlignment="1">
      <alignment/>
    </xf>
    <xf numFmtId="37" fontId="4" fillId="0" borderId="0" xfId="17" applyFont="1" applyAlignment="1" applyProtection="1">
      <alignment horizontal="left" wrapText="1"/>
      <protection hidden="1"/>
    </xf>
    <xf numFmtId="37" fontId="7" fillId="0" borderId="0" xfId="17" applyFont="1" applyAlignment="1" applyProtection="1">
      <alignment wrapText="1"/>
      <protection hidden="1"/>
    </xf>
    <xf numFmtId="185" fontId="12" fillId="0" borderId="0" xfId="0" applyNumberFormat="1" applyFont="1" applyBorder="1" applyAlignment="1">
      <alignment wrapText="1"/>
    </xf>
    <xf numFmtId="0" fontId="16" fillId="0" borderId="11" xfId="0" applyFont="1" applyBorder="1" applyAlignment="1" quotePrefix="1">
      <alignment horizontal="left" wrapText="1"/>
    </xf>
    <xf numFmtId="182" fontId="15" fillId="0" borderId="1" xfId="0" applyNumberFormat="1" applyFont="1" applyBorder="1" applyAlignment="1">
      <alignment/>
    </xf>
    <xf numFmtId="178" fontId="16" fillId="0" borderId="2" xfId="18" applyNumberFormat="1" applyFont="1" applyBorder="1" applyAlignment="1">
      <alignment wrapText="1"/>
    </xf>
    <xf numFmtId="179" fontId="0" fillId="0" borderId="10" xfId="18" applyNumberFormat="1" applyFont="1" applyBorder="1" applyAlignment="1">
      <alignment wrapText="1"/>
    </xf>
    <xf numFmtId="179" fontId="15" fillId="0" borderId="14" xfId="18" applyNumberFormat="1" applyFont="1" applyBorder="1" applyAlignment="1">
      <alignment wrapText="1"/>
    </xf>
    <xf numFmtId="179" fontId="0" fillId="0" borderId="10" xfId="18" applyNumberFormat="1" applyFont="1" applyBorder="1" applyAlignment="1">
      <alignment wrapText="1"/>
    </xf>
    <xf numFmtId="192" fontId="15" fillId="0" borderId="0" xfId="0" applyNumberFormat="1" applyFont="1" applyBorder="1" applyAlignment="1">
      <alignment wrapText="1"/>
    </xf>
    <xf numFmtId="179" fontId="15" fillId="0" borderId="10" xfId="18" applyNumberFormat="1" applyFont="1" applyBorder="1" applyAlignment="1">
      <alignment wrapText="1"/>
    </xf>
    <xf numFmtId="192" fontId="0" fillId="0" borderId="0" xfId="0" applyNumberFormat="1" applyFont="1" applyBorder="1" applyAlignment="1">
      <alignment wrapText="1"/>
    </xf>
    <xf numFmtId="186" fontId="0" fillId="0" borderId="0" xfId="18" applyNumberFormat="1" applyFont="1" applyBorder="1" applyAlignment="1">
      <alignment wrapText="1"/>
    </xf>
    <xf numFmtId="186" fontId="15" fillId="0" borderId="1" xfId="18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180" fontId="15" fillId="0" borderId="1" xfId="0" applyNumberFormat="1" applyFont="1" applyBorder="1" applyAlignment="1">
      <alignment wrapText="1"/>
    </xf>
    <xf numFmtId="182" fontId="0" fillId="0" borderId="0" xfId="0" applyNumberFormat="1" applyFont="1" applyBorder="1" applyAlignment="1">
      <alignment wrapText="1"/>
    </xf>
    <xf numFmtId="178" fontId="17" fillId="0" borderId="2" xfId="18" applyNumberFormat="1" applyFont="1" applyBorder="1" applyAlignment="1">
      <alignment wrapText="1"/>
    </xf>
    <xf numFmtId="182" fontId="15" fillId="0" borderId="1" xfId="0" applyNumberFormat="1" applyFont="1" applyBorder="1" applyAlignment="1">
      <alignment wrapText="1"/>
    </xf>
    <xf numFmtId="188" fontId="15" fillId="0" borderId="1" xfId="0" applyNumberFormat="1" applyFont="1" applyBorder="1" applyAlignment="1">
      <alignment wrapText="1"/>
    </xf>
    <xf numFmtId="188" fontId="0" fillId="0" borderId="0" xfId="0" applyNumberFormat="1" applyFont="1" applyBorder="1" applyAlignment="1">
      <alignment wrapText="1"/>
    </xf>
    <xf numFmtId="182" fontId="15" fillId="0" borderId="0" xfId="0" applyNumberFormat="1" applyFont="1" applyBorder="1" applyAlignment="1">
      <alignment wrapText="1"/>
    </xf>
    <xf numFmtId="188" fontId="0" fillId="0" borderId="0" xfId="0" applyNumberFormat="1" applyFont="1" applyBorder="1" applyAlignment="1">
      <alignment wrapText="1"/>
    </xf>
    <xf numFmtId="191" fontId="0" fillId="0" borderId="10" xfId="18" applyNumberFormat="1" applyFont="1" applyBorder="1" applyAlignment="1">
      <alignment wrapText="1"/>
    </xf>
    <xf numFmtId="191" fontId="15" fillId="0" borderId="14" xfId="18" applyNumberFormat="1" applyFont="1" applyBorder="1" applyAlignment="1">
      <alignment wrapText="1"/>
    </xf>
    <xf numFmtId="180" fontId="0" fillId="0" borderId="2" xfId="0" applyNumberFormat="1" applyFont="1" applyBorder="1" applyAlignment="1">
      <alignment wrapText="1"/>
    </xf>
    <xf numFmtId="179" fontId="0" fillId="0" borderId="12" xfId="18" applyNumberFormat="1" applyFont="1" applyBorder="1" applyAlignment="1">
      <alignment wrapText="1"/>
    </xf>
    <xf numFmtId="181" fontId="15" fillId="0" borderId="1" xfId="15" applyNumberFormat="1" applyFont="1" applyBorder="1" applyAlignment="1">
      <alignment wrapText="1"/>
    </xf>
    <xf numFmtId="178" fontId="15" fillId="0" borderId="1" xfId="18" applyNumberFormat="1" applyFont="1" applyBorder="1" applyAlignment="1">
      <alignment wrapText="1"/>
    </xf>
    <xf numFmtId="192" fontId="15" fillId="0" borderId="1" xfId="0" applyNumberFormat="1" applyFont="1" applyBorder="1" applyAlignment="1">
      <alignment wrapText="1"/>
    </xf>
    <xf numFmtId="181" fontId="0" fillId="0" borderId="0" xfId="15" applyNumberFormat="1" applyFont="1" applyBorder="1" applyAlignment="1">
      <alignment wrapText="1"/>
    </xf>
    <xf numFmtId="178" fontId="0" fillId="0" borderId="0" xfId="18" applyNumberFormat="1" applyFont="1" applyBorder="1" applyAlignment="1">
      <alignment wrapText="1"/>
    </xf>
    <xf numFmtId="181" fontId="0" fillId="0" borderId="0" xfId="15" applyNumberFormat="1" applyFont="1" applyAlignment="1">
      <alignment/>
    </xf>
    <xf numFmtId="178" fontId="0" fillId="0" borderId="0" xfId="18" applyNumberFormat="1" applyFont="1" applyAlignment="1">
      <alignment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0"/>
  <sheetViews>
    <sheetView workbookViewId="0" topLeftCell="A1">
      <selection activeCell="H37" sqref="H37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5" ht="12.75">
      <c r="B4" s="1" t="s">
        <v>14</v>
      </c>
      <c r="C4" s="2"/>
      <c r="D4" s="3"/>
      <c r="E4" s="3"/>
    </row>
    <row r="5" spans="2:5" ht="12.75">
      <c r="B5" s="4" t="s">
        <v>0</v>
      </c>
      <c r="C5" s="5" t="s">
        <v>1</v>
      </c>
      <c r="D5" s="6">
        <v>39263</v>
      </c>
      <c r="E5" s="6">
        <v>39629</v>
      </c>
    </row>
    <row r="6" spans="2:5" ht="12.75">
      <c r="B6" s="7" t="s">
        <v>15</v>
      </c>
      <c r="C6" s="8">
        <v>4</v>
      </c>
      <c r="D6" s="9">
        <v>1344871</v>
      </c>
      <c r="E6" s="9">
        <v>1752381</v>
      </c>
    </row>
    <row r="7" spans="2:5" ht="12.75">
      <c r="B7" s="7" t="s">
        <v>16</v>
      </c>
      <c r="C7" s="8">
        <v>4</v>
      </c>
      <c r="D7" s="9">
        <v>-73</v>
      </c>
      <c r="E7" s="9">
        <v>2202</v>
      </c>
    </row>
    <row r="8" spans="2:5" ht="12.75">
      <c r="B8" s="7" t="s">
        <v>17</v>
      </c>
      <c r="C8" s="8">
        <v>5</v>
      </c>
      <c r="D8" s="9">
        <v>20029</v>
      </c>
      <c r="E8" s="9">
        <v>29593</v>
      </c>
    </row>
    <row r="9" spans="2:3" ht="12.75">
      <c r="B9" s="7" t="s">
        <v>18</v>
      </c>
      <c r="C9" s="8"/>
    </row>
    <row r="10" spans="2:5" ht="12.75">
      <c r="B10" s="158" t="s">
        <v>19</v>
      </c>
      <c r="C10" s="11">
        <v>6</v>
      </c>
      <c r="D10" s="10">
        <v>-739981</v>
      </c>
      <c r="E10" s="10">
        <v>-1096444</v>
      </c>
    </row>
    <row r="11" spans="2:5" ht="12.75">
      <c r="B11" s="7" t="s">
        <v>20</v>
      </c>
      <c r="C11" s="8">
        <v>7</v>
      </c>
      <c r="D11" s="9">
        <v>-338389</v>
      </c>
      <c r="E11" s="9">
        <v>-355776</v>
      </c>
    </row>
    <row r="12" spans="2:5" ht="12.75">
      <c r="B12" s="7" t="s">
        <v>21</v>
      </c>
      <c r="C12" s="8">
        <v>8</v>
      </c>
      <c r="D12" s="9">
        <v>-150613</v>
      </c>
      <c r="E12" s="9">
        <v>-172895</v>
      </c>
    </row>
    <row r="13" spans="2:5" ht="12.75">
      <c r="B13" s="7" t="s">
        <v>22</v>
      </c>
      <c r="C13" s="8">
        <v>9</v>
      </c>
      <c r="D13" s="9">
        <v>-96942</v>
      </c>
      <c r="E13" s="9">
        <v>-114904</v>
      </c>
    </row>
    <row r="14" spans="2:5" ht="12.75">
      <c r="B14" s="7" t="s">
        <v>23</v>
      </c>
      <c r="C14" s="8">
        <v>10</v>
      </c>
      <c r="D14" s="9">
        <v>-27146</v>
      </c>
      <c r="E14" s="9">
        <v>-19519</v>
      </c>
    </row>
    <row r="15" spans="2:5" ht="12.75">
      <c r="B15" s="7" t="s">
        <v>24</v>
      </c>
      <c r="C15" s="11">
        <v>11</v>
      </c>
      <c r="D15" s="9">
        <v>101998</v>
      </c>
      <c r="E15" s="9">
        <v>118033</v>
      </c>
    </row>
    <row r="16" spans="2:5" ht="12.75">
      <c r="B16" s="7"/>
      <c r="C16" s="8"/>
      <c r="D16" s="10"/>
      <c r="E16" s="10"/>
    </row>
    <row r="17" spans="2:5" ht="12.75">
      <c r="B17" s="14" t="s">
        <v>25</v>
      </c>
      <c r="C17" s="15"/>
      <c r="D17" s="16">
        <f>SUM(D6:D15)</f>
        <v>113754</v>
      </c>
      <c r="E17" s="16">
        <f>SUM(E6:E15)</f>
        <v>142671</v>
      </c>
    </row>
    <row r="18" spans="2:5" ht="12.75">
      <c r="B18" s="7"/>
      <c r="C18" s="15"/>
      <c r="D18" s="17"/>
      <c r="E18" s="17"/>
    </row>
    <row r="19" spans="2:5" ht="12.75">
      <c r="B19" s="7" t="s">
        <v>26</v>
      </c>
      <c r="C19" s="8">
        <v>12</v>
      </c>
      <c r="D19" s="9">
        <v>1455</v>
      </c>
      <c r="E19" s="9">
        <v>697</v>
      </c>
    </row>
    <row r="20" spans="2:5" ht="12.75">
      <c r="B20" s="7" t="s">
        <v>27</v>
      </c>
      <c r="C20" s="8">
        <v>13</v>
      </c>
      <c r="D20" s="9">
        <v>9660</v>
      </c>
      <c r="E20" s="9">
        <v>11309</v>
      </c>
    </row>
    <row r="21" spans="2:5" ht="12.75">
      <c r="B21" s="7" t="s">
        <v>28</v>
      </c>
      <c r="C21" s="8">
        <v>13</v>
      </c>
      <c r="D21" s="9">
        <v>-47273</v>
      </c>
      <c r="E21" s="9">
        <v>-63572</v>
      </c>
    </row>
    <row r="22" spans="2:5" ht="12.75">
      <c r="B22" s="7"/>
      <c r="C22" s="8"/>
      <c r="D22" s="10"/>
      <c r="E22" s="10"/>
    </row>
    <row r="23" spans="2:5" ht="12.75">
      <c r="B23" s="159" t="s">
        <v>31</v>
      </c>
      <c r="C23" s="15"/>
      <c r="D23" s="16">
        <f>SUM(D19:D21)</f>
        <v>-36158</v>
      </c>
      <c r="E23" s="16">
        <f>SUM(E19:E21)</f>
        <v>-51566</v>
      </c>
    </row>
    <row r="24" spans="2:5" ht="12.75">
      <c r="B24" s="14"/>
      <c r="C24" s="15"/>
      <c r="D24" s="17"/>
      <c r="E24" s="17"/>
    </row>
    <row r="25" spans="2:5" s="103" customFormat="1" ht="12.75">
      <c r="B25" s="99" t="s">
        <v>29</v>
      </c>
      <c r="C25" s="100">
        <v>14</v>
      </c>
      <c r="D25" s="102">
        <v>0</v>
      </c>
      <c r="E25" s="102">
        <v>-5611</v>
      </c>
    </row>
    <row r="26" spans="2:5" s="103" customFormat="1" ht="12.75">
      <c r="B26" s="99"/>
      <c r="C26" s="100"/>
      <c r="D26" s="102"/>
      <c r="E26" s="102"/>
    </row>
    <row r="27" spans="2:5" s="101" customFormat="1" ht="12.75">
      <c r="B27" s="14" t="s">
        <v>30</v>
      </c>
      <c r="C27" s="15"/>
      <c r="D27" s="16">
        <f>SUM(D17+D23)</f>
        <v>77596</v>
      </c>
      <c r="E27" s="16">
        <f>SUM(E17+E23+E25)</f>
        <v>85494</v>
      </c>
    </row>
    <row r="28" spans="2:5" ht="12.75">
      <c r="B28" s="14"/>
      <c r="C28" s="15"/>
      <c r="D28" s="17"/>
      <c r="E28" s="17"/>
    </row>
    <row r="29" spans="2:5" ht="12.75">
      <c r="B29" s="7" t="s">
        <v>32</v>
      </c>
      <c r="C29" s="8">
        <v>15</v>
      </c>
      <c r="D29" s="9">
        <v>-33600</v>
      </c>
      <c r="E29" s="9">
        <v>-35909</v>
      </c>
    </row>
    <row r="30" spans="2:5" ht="12.75">
      <c r="B30" s="12"/>
      <c r="C30" s="8"/>
      <c r="D30" s="13"/>
      <c r="E30" s="9"/>
    </row>
    <row r="31" spans="2:5" ht="12.75">
      <c r="B31" s="14" t="s">
        <v>33</v>
      </c>
      <c r="C31" s="15"/>
      <c r="D31" s="16">
        <f>SUM(D27+D29)</f>
        <v>43996</v>
      </c>
      <c r="E31" s="16">
        <f>SUM(E27+E29)</f>
        <v>49585</v>
      </c>
    </row>
    <row r="32" spans="2:5" ht="12.75">
      <c r="B32" s="7"/>
      <c r="C32" s="8"/>
      <c r="D32" s="9"/>
      <c r="E32" s="9"/>
    </row>
    <row r="33" spans="2:5" ht="12.75">
      <c r="B33" s="7" t="s">
        <v>34</v>
      </c>
      <c r="C33" s="8"/>
      <c r="D33" s="9">
        <v>37375</v>
      </c>
      <c r="E33" s="9">
        <v>41202</v>
      </c>
    </row>
    <row r="34" spans="2:5" ht="12.75">
      <c r="B34" s="7" t="s">
        <v>35</v>
      </c>
      <c r="C34" s="8"/>
      <c r="D34" s="9">
        <v>6621</v>
      </c>
      <c r="E34" s="9">
        <v>8383</v>
      </c>
    </row>
    <row r="35" spans="2:5" ht="12.75">
      <c r="B35" s="7"/>
      <c r="C35" s="8"/>
      <c r="D35" s="9"/>
      <c r="E35" s="9"/>
    </row>
    <row r="36" spans="2:5" ht="12.75">
      <c r="B36" s="104"/>
      <c r="C36" s="105"/>
      <c r="D36" s="18"/>
      <c r="E36" s="18"/>
    </row>
    <row r="37" spans="2:5" ht="12.75">
      <c r="B37" s="106" t="s">
        <v>36</v>
      </c>
      <c r="C37" s="11" t="s">
        <v>8</v>
      </c>
      <c r="D37" s="9"/>
      <c r="E37" s="9"/>
    </row>
    <row r="38" spans="2:5" ht="12.75">
      <c r="B38" s="106"/>
      <c r="C38" s="107"/>
      <c r="D38" s="19">
        <v>0.037</v>
      </c>
      <c r="E38" s="19">
        <v>0.04</v>
      </c>
    </row>
    <row r="39" spans="2:5" ht="12.75">
      <c r="B39" s="14"/>
      <c r="C39" s="8"/>
      <c r="D39" s="19">
        <v>0.037</v>
      </c>
      <c r="E39" s="19">
        <v>0.04</v>
      </c>
    </row>
    <row r="40" spans="2:5" ht="12.75">
      <c r="B40" s="108"/>
      <c r="C40" s="107"/>
      <c r="D40" s="9"/>
      <c r="E40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64"/>
  <sheetViews>
    <sheetView workbookViewId="0" topLeftCell="A10">
      <selection activeCell="E33" sqref="E33"/>
    </sheetView>
  </sheetViews>
  <sheetFormatPr defaultColWidth="9.140625" defaultRowHeight="12.75"/>
  <cols>
    <col min="1" max="1" width="2.140625" style="0" customWidth="1"/>
    <col min="2" max="2" width="49.57421875" style="0" bestFit="1" customWidth="1"/>
    <col min="4" max="4" width="10.140625" style="0" bestFit="1" customWidth="1"/>
    <col min="5" max="5" width="10.7109375" style="0" bestFit="1" customWidth="1"/>
  </cols>
  <sheetData>
    <row r="5" spans="2:5" ht="12.75">
      <c r="B5" s="1" t="s">
        <v>37</v>
      </c>
      <c r="C5" s="2" t="s">
        <v>1</v>
      </c>
      <c r="D5" s="3">
        <v>39447</v>
      </c>
      <c r="E5" s="3">
        <v>39629</v>
      </c>
    </row>
    <row r="6" spans="2:5" ht="12.75">
      <c r="B6" s="20" t="s">
        <v>52</v>
      </c>
      <c r="C6" s="21"/>
      <c r="D6" s="22"/>
      <c r="E6" s="21"/>
    </row>
    <row r="7" spans="2:5" ht="12.75">
      <c r="B7" s="23" t="s">
        <v>38</v>
      </c>
      <c r="C7" s="24"/>
      <c r="D7" s="25"/>
      <c r="E7" s="24"/>
    </row>
    <row r="8" spans="2:5" ht="12.75">
      <c r="B8" s="26" t="s">
        <v>39</v>
      </c>
      <c r="C8" s="27">
        <f>16</f>
        <v>16</v>
      </c>
      <c r="D8" s="28">
        <v>2546028</v>
      </c>
      <c r="E8" s="28">
        <v>2738508</v>
      </c>
    </row>
    <row r="9" spans="2:5" ht="12.75">
      <c r="B9" s="26"/>
      <c r="C9" s="27"/>
      <c r="D9" s="28"/>
      <c r="E9" s="28"/>
    </row>
    <row r="10" spans="2:5" ht="12.75">
      <c r="B10" s="26" t="s">
        <v>40</v>
      </c>
      <c r="C10" s="27">
        <v>17</v>
      </c>
      <c r="D10" s="28">
        <v>219305</v>
      </c>
      <c r="E10" s="28">
        <v>213718</v>
      </c>
    </row>
    <row r="11" spans="2:5" ht="12.75">
      <c r="B11" s="26" t="s">
        <v>41</v>
      </c>
      <c r="C11" s="27">
        <v>18</v>
      </c>
      <c r="D11" s="28">
        <v>316621</v>
      </c>
      <c r="E11" s="28">
        <v>362172</v>
      </c>
    </row>
    <row r="12" spans="2:5" ht="12.75">
      <c r="B12" s="26" t="s">
        <v>42</v>
      </c>
      <c r="C12" s="27">
        <v>19</v>
      </c>
      <c r="D12" s="28">
        <v>121729</v>
      </c>
      <c r="E12" s="28">
        <v>93233</v>
      </c>
    </row>
    <row r="13" spans="2:5" ht="12.75">
      <c r="B13" s="26" t="s">
        <v>43</v>
      </c>
      <c r="C13" s="27">
        <v>20</v>
      </c>
      <c r="D13" s="28">
        <v>6802</v>
      </c>
      <c r="E13" s="28">
        <v>8176</v>
      </c>
    </row>
    <row r="14" spans="2:5" ht="12.75">
      <c r="B14" s="26" t="s">
        <v>44</v>
      </c>
      <c r="C14" s="27">
        <v>21</v>
      </c>
      <c r="D14" s="28">
        <v>45080</v>
      </c>
      <c r="E14" s="28">
        <v>46115</v>
      </c>
    </row>
    <row r="15" spans="2:5" ht="12.75">
      <c r="B15" s="26" t="s">
        <v>60</v>
      </c>
      <c r="C15" s="27">
        <v>22</v>
      </c>
      <c r="D15" s="28">
        <v>9685</v>
      </c>
      <c r="E15" s="28">
        <v>11668</v>
      </c>
    </row>
    <row r="16" spans="2:5" ht="12.75">
      <c r="B16" s="30"/>
      <c r="C16" s="24"/>
      <c r="D16" s="31">
        <f>SUM(D8:D15)</f>
        <v>3265250</v>
      </c>
      <c r="E16" s="31">
        <f>SUM(E8:E15)</f>
        <v>3473590</v>
      </c>
    </row>
    <row r="17" spans="2:5" ht="12.75">
      <c r="B17" s="23" t="s">
        <v>45</v>
      </c>
      <c r="C17" s="24"/>
      <c r="D17" s="25"/>
      <c r="E17" s="25"/>
    </row>
    <row r="18" spans="2:5" ht="12.75">
      <c r="B18" s="26" t="s">
        <v>46</v>
      </c>
      <c r="C18" s="27">
        <v>23</v>
      </c>
      <c r="D18" s="29">
        <v>49992</v>
      </c>
      <c r="E18" s="28">
        <v>56860</v>
      </c>
    </row>
    <row r="19" spans="2:5" ht="12.75">
      <c r="B19" s="26" t="s">
        <v>47</v>
      </c>
      <c r="C19" s="27">
        <v>24</v>
      </c>
      <c r="D19" s="29">
        <v>1005692</v>
      </c>
      <c r="E19" s="28">
        <v>977054</v>
      </c>
    </row>
    <row r="20" spans="2:5" ht="12.75">
      <c r="B20" s="26" t="s">
        <v>48</v>
      </c>
      <c r="C20" s="27">
        <v>25</v>
      </c>
      <c r="D20" s="29">
        <v>18407</v>
      </c>
      <c r="E20" s="28">
        <v>21353</v>
      </c>
    </row>
    <row r="21" spans="2:5" ht="12.75">
      <c r="B21" s="26" t="s">
        <v>43</v>
      </c>
      <c r="C21" s="27">
        <v>26</v>
      </c>
      <c r="D21" s="29">
        <v>15214</v>
      </c>
      <c r="E21" s="28">
        <v>13521</v>
      </c>
    </row>
    <row r="22" spans="2:5" ht="12.75">
      <c r="B22" s="26" t="s">
        <v>60</v>
      </c>
      <c r="C22" s="27">
        <v>22</v>
      </c>
      <c r="D22" s="29">
        <v>8309</v>
      </c>
      <c r="E22" s="28">
        <v>86395</v>
      </c>
    </row>
    <row r="23" spans="2:5" ht="12.75">
      <c r="B23" s="26" t="s">
        <v>49</v>
      </c>
      <c r="C23" s="27">
        <v>27</v>
      </c>
      <c r="D23" s="29">
        <v>200362</v>
      </c>
      <c r="E23" s="28">
        <v>132188</v>
      </c>
    </row>
    <row r="24" spans="2:5" ht="12.75">
      <c r="B24" s="26" t="s">
        <v>50</v>
      </c>
      <c r="C24" s="27">
        <v>28</v>
      </c>
      <c r="D24" s="29">
        <v>211014</v>
      </c>
      <c r="E24" s="28">
        <v>136567</v>
      </c>
    </row>
    <row r="25" spans="2:5" ht="12.75">
      <c r="B25" s="30"/>
      <c r="C25" s="24"/>
      <c r="D25" s="31">
        <f>SUM(D18:D24)</f>
        <v>1508990</v>
      </c>
      <c r="E25" s="31">
        <f>SUM(E18:E24)</f>
        <v>1423938</v>
      </c>
    </row>
    <row r="26" spans="2:5" ht="13.5" thickBot="1">
      <c r="B26" s="32" t="s">
        <v>51</v>
      </c>
      <c r="C26" s="33"/>
      <c r="D26" s="34">
        <f>SUM(D16+D25)</f>
        <v>4774240</v>
      </c>
      <c r="E26" s="34">
        <f>SUM(E16+E25)</f>
        <v>4897528</v>
      </c>
    </row>
    <row r="28" spans="2:5" ht="12.75">
      <c r="B28" s="35" t="s">
        <v>53</v>
      </c>
      <c r="C28" s="21"/>
      <c r="D28" s="36"/>
      <c r="E28" s="36"/>
    </row>
    <row r="29" spans="2:5" ht="12.75">
      <c r="B29" s="37" t="s">
        <v>54</v>
      </c>
      <c r="C29" s="38">
        <v>29</v>
      </c>
      <c r="D29" s="25"/>
      <c r="E29" s="25"/>
    </row>
    <row r="30" spans="2:5" ht="12.75">
      <c r="B30" s="39" t="s">
        <v>55</v>
      </c>
      <c r="C30" s="27"/>
      <c r="D30" s="29">
        <v>1016752.201</v>
      </c>
      <c r="E30" s="28">
        <v>1032738</v>
      </c>
    </row>
    <row r="31" spans="2:5" ht="12.75">
      <c r="B31" s="40" t="s">
        <v>56</v>
      </c>
      <c r="C31" s="27"/>
      <c r="D31" s="29">
        <v>-617</v>
      </c>
      <c r="E31" s="28">
        <v>-300</v>
      </c>
    </row>
    <row r="32" spans="2:5" ht="12.75">
      <c r="B32" s="39" t="s">
        <v>57</v>
      </c>
      <c r="C32" s="27"/>
      <c r="D32" s="29">
        <v>376365</v>
      </c>
      <c r="E32" s="28">
        <v>418835</v>
      </c>
    </row>
    <row r="33" spans="2:5" ht="12.75">
      <c r="B33" s="40" t="s">
        <v>58</v>
      </c>
      <c r="C33" s="27"/>
      <c r="D33" s="29">
        <v>-1211</v>
      </c>
      <c r="E33" s="28">
        <v>-476</v>
      </c>
    </row>
    <row r="34" spans="2:5" ht="12.75">
      <c r="B34" s="39" t="s">
        <v>59</v>
      </c>
      <c r="C34" s="27"/>
      <c r="D34" s="28">
        <v>4365</v>
      </c>
      <c r="E34" s="28">
        <v>5693</v>
      </c>
    </row>
    <row r="35" spans="2:5" ht="12.75">
      <c r="B35" s="39" t="s">
        <v>61</v>
      </c>
      <c r="C35" s="27"/>
      <c r="D35" s="29">
        <v>0.0009699999999999999</v>
      </c>
      <c r="E35" s="28">
        <v>4383</v>
      </c>
    </row>
    <row r="36" spans="2:5" ht="12.75">
      <c r="B36" s="39" t="s">
        <v>62</v>
      </c>
      <c r="C36" s="27"/>
      <c r="D36" s="29">
        <v>96246</v>
      </c>
      <c r="E36" s="28">
        <v>41202</v>
      </c>
    </row>
    <row r="37" spans="2:5" ht="12.75">
      <c r="B37" s="37" t="s">
        <v>63</v>
      </c>
      <c r="C37" s="24"/>
      <c r="D37" s="31">
        <f>SUM(D30:D36)</f>
        <v>1491900.2019699998</v>
      </c>
      <c r="E37" s="31">
        <f>SUM(E30:E36)</f>
        <v>1502075</v>
      </c>
    </row>
    <row r="38" spans="2:5" ht="12.75">
      <c r="B38" s="37"/>
      <c r="C38" s="24"/>
      <c r="D38" s="82"/>
      <c r="E38" s="82"/>
    </row>
    <row r="39" spans="2:5" ht="12.75">
      <c r="B39" s="41" t="s">
        <v>35</v>
      </c>
      <c r="C39" s="38"/>
      <c r="D39" s="29">
        <v>46692</v>
      </c>
      <c r="E39" s="29">
        <v>47331</v>
      </c>
    </row>
    <row r="40" spans="2:5" ht="12.75">
      <c r="B40" s="41"/>
      <c r="C40" s="38"/>
      <c r="D40" s="29"/>
      <c r="E40" s="29"/>
    </row>
    <row r="41" spans="2:5" ht="12.75">
      <c r="B41" s="37" t="s">
        <v>64</v>
      </c>
      <c r="C41" s="24"/>
      <c r="D41" s="31">
        <f>+D39+D37</f>
        <v>1538592.2019699998</v>
      </c>
      <c r="E41" s="31">
        <f>+E39+E37</f>
        <v>1549406</v>
      </c>
    </row>
    <row r="42" spans="2:5" ht="12.75">
      <c r="B42" s="37"/>
      <c r="C42" s="24"/>
      <c r="D42" s="82"/>
      <c r="E42" s="82"/>
    </row>
    <row r="43" spans="2:5" ht="12.75">
      <c r="B43" s="37" t="s">
        <v>65</v>
      </c>
      <c r="C43" s="24"/>
      <c r="D43" s="25"/>
      <c r="E43" s="25"/>
    </row>
    <row r="44" spans="2:5" ht="12.75">
      <c r="B44" s="39" t="s">
        <v>66</v>
      </c>
      <c r="C44" s="27">
        <v>30</v>
      </c>
      <c r="D44" s="29">
        <v>1396693</v>
      </c>
      <c r="E44" s="28">
        <v>1387761</v>
      </c>
    </row>
    <row r="45" spans="2:5" ht="12.75">
      <c r="B45" s="39" t="s">
        <v>67</v>
      </c>
      <c r="C45" s="27">
        <v>31</v>
      </c>
      <c r="D45" s="29">
        <v>102876</v>
      </c>
      <c r="E45" s="28">
        <v>105857</v>
      </c>
    </row>
    <row r="46" spans="2:5" ht="12.75">
      <c r="B46" s="39" t="s">
        <v>68</v>
      </c>
      <c r="C46" s="27">
        <v>32</v>
      </c>
      <c r="D46" s="29">
        <v>182048</v>
      </c>
      <c r="E46" s="28">
        <v>197885</v>
      </c>
    </row>
    <row r="47" spans="2:5" ht="12.75">
      <c r="B47" s="39" t="s">
        <v>69</v>
      </c>
      <c r="C47" s="27">
        <v>33</v>
      </c>
      <c r="D47" s="29">
        <v>121050</v>
      </c>
      <c r="E47" s="28">
        <v>126893</v>
      </c>
    </row>
    <row r="48" spans="2:5" ht="12.75">
      <c r="B48" s="39" t="s">
        <v>70</v>
      </c>
      <c r="C48" s="27">
        <v>34</v>
      </c>
      <c r="D48" s="29">
        <v>13904</v>
      </c>
      <c r="E48" s="28">
        <v>14155</v>
      </c>
    </row>
    <row r="49" spans="2:5" ht="12.75">
      <c r="B49" s="39" t="s">
        <v>60</v>
      </c>
      <c r="C49" s="27">
        <v>22</v>
      </c>
      <c r="D49" s="29">
        <v>1836</v>
      </c>
      <c r="E49" s="28">
        <v>1955</v>
      </c>
    </row>
    <row r="50" spans="2:5" ht="12.75">
      <c r="B50" s="42"/>
      <c r="C50" s="43"/>
      <c r="D50" s="31">
        <f>SUM(D44:D49)</f>
        <v>1818407</v>
      </c>
      <c r="E50" s="31">
        <f>SUM(E44:E49)</f>
        <v>1834506</v>
      </c>
    </row>
    <row r="51" spans="2:5" ht="12.75">
      <c r="B51" s="37" t="s">
        <v>71</v>
      </c>
      <c r="C51" s="24"/>
      <c r="D51" s="25"/>
      <c r="E51" s="25"/>
    </row>
    <row r="52" spans="2:5" ht="12.75">
      <c r="B52" s="39" t="s">
        <v>72</v>
      </c>
      <c r="C52" s="27">
        <v>30</v>
      </c>
      <c r="D52" s="29">
        <v>248481</v>
      </c>
      <c r="E52" s="28">
        <v>252264</v>
      </c>
    </row>
    <row r="53" spans="2:5" ht="12.75">
      <c r="B53" s="39" t="s">
        <v>73</v>
      </c>
      <c r="C53" s="27">
        <v>34</v>
      </c>
      <c r="D53" s="29">
        <v>5637</v>
      </c>
      <c r="E53" s="28">
        <v>5226</v>
      </c>
    </row>
    <row r="54" spans="3:5" ht="12.75">
      <c r="C54" s="27"/>
      <c r="D54" s="29"/>
      <c r="E54" s="28"/>
    </row>
    <row r="55" spans="2:5" ht="12.75">
      <c r="B55" s="39" t="s">
        <v>74</v>
      </c>
      <c r="C55" s="27">
        <v>35</v>
      </c>
      <c r="D55" s="29">
        <v>889416</v>
      </c>
      <c r="E55" s="28">
        <v>784878</v>
      </c>
    </row>
    <row r="56" spans="2:5" ht="12.75">
      <c r="B56" s="39" t="s">
        <v>75</v>
      </c>
      <c r="C56" s="27">
        <v>36</v>
      </c>
      <c r="D56" s="29">
        <v>66687</v>
      </c>
      <c r="E56" s="28">
        <v>191171</v>
      </c>
    </row>
    <row r="57" spans="2:5" ht="12.75">
      <c r="B57" s="39" t="s">
        <v>76</v>
      </c>
      <c r="C57" s="27">
        <v>37</v>
      </c>
      <c r="D57" s="29">
        <v>198512</v>
      </c>
      <c r="E57" s="28">
        <v>205392</v>
      </c>
    </row>
    <row r="58" spans="2:5" ht="12.75">
      <c r="B58" s="39" t="s">
        <v>60</v>
      </c>
      <c r="C58" s="27">
        <v>22</v>
      </c>
      <c r="D58" s="29">
        <v>8508</v>
      </c>
      <c r="E58" s="28">
        <v>74685</v>
      </c>
    </row>
    <row r="59" spans="2:5" ht="12.75">
      <c r="B59" s="42"/>
      <c r="C59" s="43"/>
      <c r="D59" s="31">
        <f>SUM(D52:D58)</f>
        <v>1417241</v>
      </c>
      <c r="E59" s="31">
        <f>SUM(E52:E58)</f>
        <v>1513616</v>
      </c>
    </row>
    <row r="60" spans="2:5" ht="12.75">
      <c r="B60" s="42"/>
      <c r="C60" s="43"/>
      <c r="D60" s="45"/>
      <c r="E60" s="45"/>
    </row>
    <row r="61" spans="2:5" ht="12.75">
      <c r="B61" s="42"/>
      <c r="C61" s="43"/>
      <c r="D61" s="82"/>
      <c r="E61" s="82"/>
    </row>
    <row r="62" spans="2:5" ht="12.75">
      <c r="B62" s="44" t="s">
        <v>77</v>
      </c>
      <c r="C62" s="24"/>
      <c r="D62" s="31">
        <f>+D59+D50</f>
        <v>3235648</v>
      </c>
      <c r="E62" s="31">
        <f>+E59+E50</f>
        <v>3348122</v>
      </c>
    </row>
    <row r="63" spans="2:5" ht="12.75">
      <c r="B63" s="44"/>
      <c r="C63" s="24"/>
      <c r="D63" s="45"/>
      <c r="E63" s="45"/>
    </row>
    <row r="64" spans="2:5" ht="12.75">
      <c r="B64" s="46" t="s">
        <v>78</v>
      </c>
      <c r="C64" s="47"/>
      <c r="D64" s="48">
        <f>+D62+D41</f>
        <v>4774240.20197</v>
      </c>
      <c r="E64" s="48">
        <f>+E62+E41</f>
        <v>4897528</v>
      </c>
    </row>
  </sheetData>
  <printOptions/>
  <pageMargins left="0.49" right="0.27" top="0.44" bottom="0.23" header="0.27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6"/>
  <sheetViews>
    <sheetView workbookViewId="0" topLeftCell="B27">
      <selection activeCell="L57" sqref="L57"/>
    </sheetView>
  </sheetViews>
  <sheetFormatPr defaultColWidth="9.140625" defaultRowHeight="12.75"/>
  <cols>
    <col min="1" max="1" width="51.140625" style="0" customWidth="1"/>
    <col min="2" max="2" width="13.421875" style="0" customWidth="1"/>
    <col min="3" max="3" width="10.00390625" style="0" customWidth="1"/>
    <col min="4" max="4" width="10.140625" style="0" bestFit="1" customWidth="1"/>
    <col min="5" max="5" width="13.7109375" style="0" bestFit="1" customWidth="1"/>
    <col min="6" max="6" width="11.28125" style="0" bestFit="1" customWidth="1"/>
    <col min="7" max="7" width="9.421875" style="0" customWidth="1"/>
  </cols>
  <sheetData>
    <row r="5" spans="1:7" ht="12.75">
      <c r="A5" s="1" t="s">
        <v>79</v>
      </c>
      <c r="B5" s="2"/>
      <c r="C5" s="3"/>
      <c r="D5" s="3"/>
      <c r="E5" s="1"/>
      <c r="F5" s="3"/>
      <c r="G5" s="3"/>
    </row>
    <row r="6" spans="1:7" ht="12.75">
      <c r="A6" s="50" t="s">
        <v>7</v>
      </c>
      <c r="B6" s="51">
        <v>39263</v>
      </c>
      <c r="C6" s="51"/>
      <c r="D6" s="51"/>
      <c r="E6" s="51">
        <v>39629</v>
      </c>
      <c r="F6" s="51"/>
      <c r="G6" s="51"/>
    </row>
    <row r="7" spans="1:7" ht="12.75">
      <c r="A7" s="54"/>
      <c r="B7" s="55"/>
      <c r="C7" s="52"/>
      <c r="D7" s="53"/>
      <c r="E7" s="55"/>
      <c r="F7" s="52"/>
      <c r="G7" s="53"/>
    </row>
    <row r="8" spans="1:7" ht="12.75">
      <c r="A8" s="56"/>
      <c r="B8" s="53"/>
      <c r="C8" s="53"/>
      <c r="D8" s="53"/>
      <c r="E8" s="53"/>
      <c r="F8" s="53"/>
      <c r="G8" s="53"/>
    </row>
    <row r="9" spans="1:7" ht="12.75">
      <c r="A9" s="54" t="s">
        <v>80</v>
      </c>
      <c r="B9" s="53"/>
      <c r="C9" s="53"/>
      <c r="D9" s="53"/>
      <c r="E9" s="53"/>
      <c r="F9" s="53"/>
      <c r="G9" s="53"/>
    </row>
    <row r="10" spans="1:7" ht="12.75">
      <c r="A10" s="56" t="s">
        <v>81</v>
      </c>
      <c r="B10" s="58">
        <v>43996</v>
      </c>
      <c r="C10" s="58"/>
      <c r="D10" s="58"/>
      <c r="E10" s="58">
        <v>49585</v>
      </c>
      <c r="F10" s="58"/>
      <c r="G10" s="58"/>
    </row>
    <row r="11" spans="1:7" ht="12.75">
      <c r="A11" s="56" t="s">
        <v>82</v>
      </c>
      <c r="B11" s="58">
        <v>62840</v>
      </c>
      <c r="C11" s="58"/>
      <c r="D11" s="58"/>
      <c r="E11" s="58">
        <v>73799</v>
      </c>
      <c r="F11" s="58"/>
      <c r="G11" s="58"/>
    </row>
    <row r="12" spans="1:7" ht="12.75">
      <c r="A12" s="56" t="s">
        <v>83</v>
      </c>
      <c r="B12" s="58">
        <v>17991</v>
      </c>
      <c r="C12" s="58"/>
      <c r="D12" s="58"/>
      <c r="E12" s="58">
        <v>21063</v>
      </c>
      <c r="F12" s="58"/>
      <c r="G12" s="58"/>
    </row>
    <row r="13" spans="1:7" ht="12.75">
      <c r="A13" s="56"/>
      <c r="B13" s="58"/>
      <c r="C13" s="58"/>
      <c r="D13" s="58"/>
      <c r="E13" s="58"/>
      <c r="F13" s="58"/>
      <c r="G13" s="58"/>
    </row>
    <row r="14" spans="1:7" ht="12.75">
      <c r="A14" s="54" t="s">
        <v>84</v>
      </c>
      <c r="B14" s="59">
        <f>SUM(B10:B13)</f>
        <v>124827</v>
      </c>
      <c r="C14" s="59"/>
      <c r="D14" s="59"/>
      <c r="E14" s="59">
        <f>SUM(E10:E13)</f>
        <v>144447</v>
      </c>
      <c r="F14" s="59"/>
      <c r="G14" s="59"/>
    </row>
    <row r="15" spans="1:7" ht="12.75">
      <c r="A15" s="56"/>
      <c r="B15" s="58"/>
      <c r="C15" s="58"/>
      <c r="D15" s="58"/>
      <c r="E15" s="58"/>
      <c r="F15" s="58"/>
      <c r="G15" s="58"/>
    </row>
    <row r="16" spans="1:7" ht="12.75">
      <c r="A16" s="56" t="s">
        <v>85</v>
      </c>
      <c r="B16" s="58">
        <v>11468</v>
      </c>
      <c r="C16" s="58"/>
      <c r="D16" s="58"/>
      <c r="E16" s="58">
        <v>5283</v>
      </c>
      <c r="F16" s="58"/>
      <c r="G16" s="58"/>
    </row>
    <row r="17" spans="1:7" ht="12.75">
      <c r="A17" s="56" t="s">
        <v>87</v>
      </c>
      <c r="B17" s="58"/>
      <c r="C17" s="58"/>
      <c r="D17" s="58"/>
      <c r="E17" s="58"/>
      <c r="F17" s="58"/>
      <c r="G17" s="58"/>
    </row>
    <row r="18" spans="1:7" ht="12.75">
      <c r="A18" s="56" t="s">
        <v>86</v>
      </c>
      <c r="B18" s="58">
        <v>-7565</v>
      </c>
      <c r="C18" s="58"/>
      <c r="D18" s="58"/>
      <c r="E18" s="58">
        <v>-1259</v>
      </c>
      <c r="F18" s="58"/>
      <c r="G18" s="58"/>
    </row>
    <row r="19" spans="1:7" ht="12.75">
      <c r="A19" s="56" t="s">
        <v>88</v>
      </c>
      <c r="B19" s="58"/>
      <c r="C19" s="58"/>
      <c r="D19" s="58"/>
      <c r="E19" s="58"/>
      <c r="F19" s="58"/>
      <c r="G19" s="58"/>
    </row>
    <row r="20" spans="1:7" ht="12.75">
      <c r="A20" s="56" t="s">
        <v>86</v>
      </c>
      <c r="B20" s="58">
        <v>9235</v>
      </c>
      <c r="C20" s="58"/>
      <c r="D20" s="58"/>
      <c r="E20" s="58">
        <v>8384</v>
      </c>
      <c r="F20" s="58"/>
      <c r="G20" s="58"/>
    </row>
    <row r="21" spans="1:7" ht="12.75">
      <c r="A21" s="56"/>
      <c r="B21" s="58"/>
      <c r="C21" s="58"/>
      <c r="D21" s="58"/>
      <c r="E21" s="58"/>
      <c r="F21" s="58"/>
      <c r="G21" s="58"/>
    </row>
    <row r="22" spans="1:7" ht="12.75">
      <c r="A22" s="54" t="s">
        <v>89</v>
      </c>
      <c r="B22" s="59">
        <f>SUM(B14:B20)</f>
        <v>137965</v>
      </c>
      <c r="C22" s="58"/>
      <c r="D22" s="58"/>
      <c r="E22" s="59">
        <f>SUM(E14:E20)</f>
        <v>156855</v>
      </c>
      <c r="F22" s="58"/>
      <c r="G22" s="58"/>
    </row>
    <row r="23" spans="1:7" ht="12.75">
      <c r="A23" s="56"/>
      <c r="B23" s="58"/>
      <c r="C23" s="58"/>
      <c r="D23" s="58"/>
      <c r="E23" s="58"/>
      <c r="F23" s="58"/>
      <c r="G23" s="58"/>
    </row>
    <row r="24" spans="1:7" ht="12.75">
      <c r="A24" s="54" t="s">
        <v>90</v>
      </c>
      <c r="B24" s="58"/>
      <c r="C24" s="58"/>
      <c r="D24" s="58"/>
      <c r="E24" s="58"/>
      <c r="F24" s="58"/>
      <c r="G24" s="58"/>
    </row>
    <row r="25" spans="1:7" ht="12.75">
      <c r="A25" s="56" t="s">
        <v>91</v>
      </c>
      <c r="B25" s="58">
        <v>29671</v>
      </c>
      <c r="C25" s="58"/>
      <c r="D25" s="58"/>
      <c r="E25" s="58">
        <v>74197</v>
      </c>
      <c r="F25" s="58"/>
      <c r="G25" s="58"/>
    </row>
    <row r="26" spans="1:7" ht="12.75">
      <c r="A26" s="56" t="s">
        <v>16</v>
      </c>
      <c r="B26" s="58">
        <v>-5</v>
      </c>
      <c r="C26" s="58"/>
      <c r="D26" s="58"/>
      <c r="E26" s="58">
        <v>-8592</v>
      </c>
      <c r="F26" s="58"/>
      <c r="G26" s="58"/>
    </row>
    <row r="27" spans="1:7" ht="12.75">
      <c r="A27" s="56" t="s">
        <v>92</v>
      </c>
      <c r="B27" s="58">
        <v>-10617</v>
      </c>
      <c r="C27" s="58"/>
      <c r="D27" s="58"/>
      <c r="E27" s="58">
        <v>71524</v>
      </c>
      <c r="F27" s="58"/>
      <c r="G27" s="58"/>
    </row>
    <row r="28" spans="1:7" ht="12.75">
      <c r="A28" s="56" t="s">
        <v>93</v>
      </c>
      <c r="B28" s="58">
        <v>-95590</v>
      </c>
      <c r="C28" s="58"/>
      <c r="D28" s="58"/>
      <c r="E28" s="58">
        <v>-143413</v>
      </c>
      <c r="F28" s="58"/>
      <c r="G28" s="58"/>
    </row>
    <row r="29" spans="1:7" ht="12.75">
      <c r="A29" s="56" t="s">
        <v>94</v>
      </c>
      <c r="B29" s="58">
        <v>31263</v>
      </c>
      <c r="C29" s="58"/>
      <c r="D29" s="58"/>
      <c r="E29" s="58">
        <v>123424</v>
      </c>
      <c r="F29" s="58"/>
      <c r="G29" s="58"/>
    </row>
    <row r="30" spans="1:7" ht="12.75">
      <c r="A30" s="56" t="s">
        <v>95</v>
      </c>
      <c r="B30" s="58">
        <v>26616</v>
      </c>
      <c r="C30" s="58"/>
      <c r="D30" s="58"/>
      <c r="E30" s="58">
        <v>-5299</v>
      </c>
      <c r="F30" s="58"/>
      <c r="G30" s="58"/>
    </row>
    <row r="31" spans="1:7" ht="12.75">
      <c r="A31" s="54" t="s">
        <v>96</v>
      </c>
      <c r="B31" s="59">
        <f>SUM(B25:B30)</f>
        <v>-18662</v>
      </c>
      <c r="C31" s="58"/>
      <c r="D31" s="58"/>
      <c r="E31" s="59">
        <f>SUM(E25:E30)</f>
        <v>111841</v>
      </c>
      <c r="F31" s="58"/>
      <c r="G31" s="58"/>
    </row>
    <row r="32" spans="1:7" ht="12.75">
      <c r="A32" s="54"/>
      <c r="B32" s="59"/>
      <c r="C32" s="58"/>
      <c r="D32" s="58"/>
      <c r="E32" s="59"/>
      <c r="F32" s="58"/>
      <c r="G32" s="58"/>
    </row>
    <row r="33" spans="1:7" ht="12.75">
      <c r="A33" s="60" t="s">
        <v>97</v>
      </c>
      <c r="B33" s="61"/>
      <c r="C33" s="62">
        <f>+B22+B31</f>
        <v>119303</v>
      </c>
      <c r="D33" s="61" t="s">
        <v>2</v>
      </c>
      <c r="E33" s="61"/>
      <c r="F33" s="62">
        <f>E22+E31</f>
        <v>268696</v>
      </c>
      <c r="G33" s="58" t="s">
        <v>2</v>
      </c>
    </row>
    <row r="34" spans="1:7" ht="12.75">
      <c r="A34" s="56"/>
      <c r="B34" s="58"/>
      <c r="C34" s="58"/>
      <c r="D34" s="58"/>
      <c r="E34" s="58"/>
      <c r="F34" s="58"/>
      <c r="G34" s="58"/>
    </row>
    <row r="35" spans="1:7" ht="12.75">
      <c r="A35" s="54" t="s">
        <v>105</v>
      </c>
      <c r="B35" s="58"/>
      <c r="C35" s="58"/>
      <c r="D35" s="58"/>
      <c r="E35" s="58"/>
      <c r="F35" s="58"/>
      <c r="G35" s="58"/>
    </row>
    <row r="36" spans="1:7" ht="12.75">
      <c r="A36" s="56"/>
      <c r="B36" s="58"/>
      <c r="C36" s="58"/>
      <c r="D36" s="58"/>
      <c r="E36" s="58"/>
      <c r="F36" s="58"/>
      <c r="G36" s="58"/>
    </row>
    <row r="37" spans="1:7" ht="12.75">
      <c r="A37" s="56" t="s">
        <v>98</v>
      </c>
      <c r="B37" s="58">
        <v>-165134</v>
      </c>
      <c r="C37" s="58"/>
      <c r="D37" s="58"/>
      <c r="E37" s="58">
        <v>-183099</v>
      </c>
      <c r="G37" s="58"/>
    </row>
    <row r="38" spans="1:7" ht="12.75">
      <c r="A38" s="56"/>
      <c r="B38" s="58"/>
      <c r="C38" s="58"/>
      <c r="D38" s="58"/>
      <c r="E38" s="58"/>
      <c r="G38" s="58"/>
    </row>
    <row r="39" spans="1:7" ht="12.75">
      <c r="A39" s="56" t="s">
        <v>99</v>
      </c>
      <c r="B39" s="58">
        <v>-16047</v>
      </c>
      <c r="C39" s="58"/>
      <c r="D39" s="58"/>
      <c r="E39" s="58">
        <v>-8643</v>
      </c>
      <c r="G39" s="58"/>
    </row>
    <row r="40" spans="1:7" ht="12.75">
      <c r="A40" s="56" t="s">
        <v>100</v>
      </c>
      <c r="B40" s="58">
        <v>1367</v>
      </c>
      <c r="C40" s="58"/>
      <c r="D40" s="58"/>
      <c r="E40" s="58">
        <v>-707</v>
      </c>
      <c r="G40" s="58"/>
    </row>
    <row r="41" spans="1:7" ht="12.75">
      <c r="A41" s="56" t="s">
        <v>101</v>
      </c>
      <c r="B41" s="58">
        <v>-6635</v>
      </c>
      <c r="C41" s="58"/>
      <c r="D41" s="58"/>
      <c r="E41" s="58">
        <v>-730</v>
      </c>
      <c r="G41" s="58"/>
    </row>
    <row r="42" spans="1:7" ht="12.75">
      <c r="A42" s="56" t="s">
        <v>102</v>
      </c>
      <c r="B42" s="58">
        <v>-747</v>
      </c>
      <c r="C42" s="58"/>
      <c r="D42" s="58"/>
      <c r="E42" s="58">
        <v>319</v>
      </c>
      <c r="G42" s="58"/>
    </row>
    <row r="43" spans="1:7" ht="12.75">
      <c r="A43" s="56"/>
      <c r="B43" s="58"/>
      <c r="C43" s="58"/>
      <c r="D43" s="58"/>
      <c r="E43" s="58"/>
      <c r="F43" s="58"/>
      <c r="G43" s="58"/>
    </row>
    <row r="44" spans="1:7" ht="12.75">
      <c r="A44" s="60" t="s">
        <v>103</v>
      </c>
      <c r="B44" s="61"/>
      <c r="C44" s="63">
        <f>SUM(B37:B42)</f>
        <v>-187196</v>
      </c>
      <c r="D44" s="61" t="s">
        <v>3</v>
      </c>
      <c r="E44" s="61"/>
      <c r="F44" s="63">
        <f>SUM(E37:E42)</f>
        <v>-192860</v>
      </c>
      <c r="G44" s="58" t="s">
        <v>3</v>
      </c>
    </row>
    <row r="45" spans="1:7" ht="12.75">
      <c r="A45" s="56"/>
      <c r="B45" s="58"/>
      <c r="C45" s="58"/>
      <c r="D45" s="58"/>
      <c r="E45" s="58"/>
      <c r="F45" s="58"/>
      <c r="G45" s="58"/>
    </row>
    <row r="46" spans="1:7" ht="12.75">
      <c r="A46" s="54" t="s">
        <v>104</v>
      </c>
      <c r="B46" s="58"/>
      <c r="C46" s="58"/>
      <c r="D46" s="58"/>
      <c r="E46" s="58"/>
      <c r="F46" s="58"/>
      <c r="G46" s="58"/>
    </row>
    <row r="47" spans="1:7" ht="12.75">
      <c r="A47" s="56" t="s">
        <v>106</v>
      </c>
      <c r="B47" s="58">
        <v>239274</v>
      </c>
      <c r="C47" s="58"/>
      <c r="D47" s="58"/>
      <c r="E47" s="58">
        <v>-26668</v>
      </c>
      <c r="G47" s="58"/>
    </row>
    <row r="48" spans="1:7" ht="12.75">
      <c r="A48" s="56" t="s">
        <v>107</v>
      </c>
      <c r="B48" s="58">
        <v>6613</v>
      </c>
      <c r="C48" s="58"/>
      <c r="D48" s="58"/>
      <c r="E48" s="58">
        <v>8906</v>
      </c>
      <c r="G48" s="58"/>
    </row>
    <row r="49" spans="1:7" ht="12.75">
      <c r="A49" s="56" t="s">
        <v>108</v>
      </c>
      <c r="B49" s="58">
        <v>-124552</v>
      </c>
      <c r="C49" s="58"/>
      <c r="D49" s="58"/>
      <c r="E49" s="58">
        <v>-22281</v>
      </c>
      <c r="G49" s="58"/>
    </row>
    <row r="50" spans="1:7" ht="12.75">
      <c r="A50" s="56" t="s">
        <v>109</v>
      </c>
      <c r="B50" s="58">
        <v>-89530</v>
      </c>
      <c r="C50" s="58"/>
      <c r="D50" s="58"/>
      <c r="E50" s="58">
        <v>-92922</v>
      </c>
      <c r="G50" s="58"/>
    </row>
    <row r="51" spans="1:7" ht="12.75">
      <c r="A51" s="56" t="s">
        <v>110</v>
      </c>
      <c r="B51" s="58">
        <v>-18366</v>
      </c>
      <c r="C51" s="58"/>
      <c r="D51" s="58"/>
      <c r="E51" s="58">
        <v>-3390</v>
      </c>
      <c r="G51" s="58"/>
    </row>
    <row r="52" spans="1:7" ht="12.75">
      <c r="A52" s="56" t="s">
        <v>111</v>
      </c>
      <c r="B52" s="58">
        <v>-19166</v>
      </c>
      <c r="C52" s="58"/>
      <c r="D52" s="58"/>
      <c r="E52" s="58">
        <v>-13928</v>
      </c>
      <c r="G52" s="58"/>
    </row>
    <row r="53" spans="1:7" ht="12.75">
      <c r="A53" s="56"/>
      <c r="B53" s="58"/>
      <c r="C53" s="58"/>
      <c r="D53" s="58"/>
      <c r="E53" s="58"/>
      <c r="G53" s="58"/>
    </row>
    <row r="54" spans="1:7" ht="12.75">
      <c r="A54" s="60" t="s">
        <v>104</v>
      </c>
      <c r="B54" s="61"/>
      <c r="C54" s="62">
        <f>SUM(B47:B52)</f>
        <v>-5727</v>
      </c>
      <c r="D54" s="61" t="s">
        <v>4</v>
      </c>
      <c r="E54" s="61"/>
      <c r="F54" s="62">
        <f>SUM(E47:E52)</f>
        <v>-150283</v>
      </c>
      <c r="G54" s="58" t="s">
        <v>4</v>
      </c>
    </row>
    <row r="55" spans="1:7" ht="12.75">
      <c r="A55" s="56"/>
      <c r="B55" s="53"/>
      <c r="C55" s="59"/>
      <c r="D55" s="64">
        <f>+C54+C44+C33</f>
        <v>-73620</v>
      </c>
      <c r="E55" s="53"/>
      <c r="G55" s="64">
        <f>+F54+F44+F33</f>
        <v>-74447</v>
      </c>
    </row>
    <row r="56" spans="1:7" ht="13.5" thickBot="1">
      <c r="A56" s="56"/>
      <c r="B56" s="53"/>
      <c r="C56" s="59"/>
      <c r="D56" s="65" t="s">
        <v>5</v>
      </c>
      <c r="E56" s="53"/>
      <c r="F56" s="59"/>
      <c r="G56" s="109" t="s">
        <v>5</v>
      </c>
    </row>
    <row r="57" spans="1:7" ht="13.5" thickTop="1">
      <c r="A57" s="54" t="s">
        <v>112</v>
      </c>
      <c r="B57" s="58"/>
      <c r="C57" s="58"/>
      <c r="D57" s="53"/>
      <c r="E57" s="58"/>
      <c r="F57" s="58"/>
      <c r="G57" s="53"/>
    </row>
    <row r="58" spans="1:6" ht="12.75">
      <c r="A58" s="56" t="s">
        <v>113</v>
      </c>
      <c r="B58" s="58">
        <v>213629</v>
      </c>
      <c r="C58" s="58"/>
      <c r="D58" s="58"/>
      <c r="E58" s="58">
        <v>211014</v>
      </c>
      <c r="F58" s="58"/>
    </row>
    <row r="59" spans="1:6" ht="12.75">
      <c r="A59" s="56" t="s">
        <v>114</v>
      </c>
      <c r="B59" s="58">
        <v>140009</v>
      </c>
      <c r="C59" s="58"/>
      <c r="D59" s="58"/>
      <c r="E59" s="58">
        <v>136567</v>
      </c>
      <c r="F59" s="58"/>
    </row>
    <row r="60" spans="1:7" ht="12.75">
      <c r="A60" s="56"/>
      <c r="B60" s="58"/>
      <c r="C60" s="58"/>
      <c r="D60" s="58"/>
      <c r="E60" s="58"/>
      <c r="F60" s="58"/>
      <c r="G60" s="58"/>
    </row>
    <row r="61" spans="1:6" ht="13.5" thickBot="1">
      <c r="A61" s="60" t="s">
        <v>112</v>
      </c>
      <c r="B61" s="66">
        <f>B59-B58</f>
        <v>-73620</v>
      </c>
      <c r="C61" s="58"/>
      <c r="D61" s="58"/>
      <c r="E61" s="66">
        <f>E59-E58</f>
        <v>-74447</v>
      </c>
      <c r="F61" s="58"/>
    </row>
    <row r="62" spans="1:7" ht="13.5" thickTop="1">
      <c r="A62" s="56"/>
      <c r="B62" s="53"/>
      <c r="C62" s="53"/>
      <c r="D62" s="57"/>
      <c r="E62" s="53"/>
      <c r="F62" s="53"/>
      <c r="G62" s="53"/>
    </row>
    <row r="63" spans="1:7" ht="12.75">
      <c r="A63" s="67"/>
      <c r="B63" s="53"/>
      <c r="C63" s="53"/>
      <c r="D63" s="57"/>
      <c r="E63" s="53"/>
      <c r="F63" s="53"/>
      <c r="G63" s="53"/>
    </row>
    <row r="64" spans="1:7" ht="12.75">
      <c r="A64" s="67"/>
      <c r="B64" s="53"/>
      <c r="C64" s="53"/>
      <c r="D64" s="57"/>
      <c r="E64" s="53"/>
      <c r="F64" s="53"/>
      <c r="G64" s="53"/>
    </row>
    <row r="65" spans="1:7" ht="12.75">
      <c r="A65" s="67"/>
      <c r="B65" s="53"/>
      <c r="C65" s="53"/>
      <c r="D65" s="57"/>
      <c r="E65" s="68"/>
      <c r="F65" s="53"/>
      <c r="G65" s="53"/>
    </row>
    <row r="66" spans="1:7" ht="12.75">
      <c r="A66" s="49"/>
      <c r="B66" s="49"/>
      <c r="C66" s="49"/>
      <c r="D66" s="49"/>
      <c r="E66" s="49"/>
      <c r="F66" s="49"/>
      <c r="G66" s="49"/>
    </row>
  </sheetData>
  <printOptions/>
  <pageMargins left="0.19" right="0.16" top="0.4" bottom="0.55" header="0.27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B21" sqref="B21"/>
    </sheetView>
  </sheetViews>
  <sheetFormatPr defaultColWidth="9.140625" defaultRowHeight="12.75"/>
  <cols>
    <col min="1" max="1" width="35.140625" style="81" customWidth="1"/>
    <col min="2" max="3" width="9.57421875" style="0" bestFit="1" customWidth="1"/>
    <col min="4" max="5" width="10.00390625" style="0" bestFit="1" customWidth="1"/>
    <col min="6" max="6" width="8.8515625" style="0" bestFit="1" customWidth="1"/>
    <col min="7" max="7" width="10.140625" style="0" bestFit="1" customWidth="1"/>
  </cols>
  <sheetData>
    <row r="5" spans="1:7" ht="12.75">
      <c r="A5" s="78" t="s">
        <v>115</v>
      </c>
      <c r="B5" s="70">
        <v>39263</v>
      </c>
      <c r="C5" s="70" t="s">
        <v>6</v>
      </c>
      <c r="D5" s="70">
        <v>39629</v>
      </c>
      <c r="E5" s="70" t="s">
        <v>6</v>
      </c>
      <c r="F5" s="69" t="s">
        <v>118</v>
      </c>
      <c r="G5" s="72" t="s">
        <v>119</v>
      </c>
    </row>
    <row r="6" spans="1:7" s="83" customFormat="1" ht="12.75">
      <c r="A6" s="86" t="s">
        <v>116</v>
      </c>
      <c r="B6" s="160">
        <v>470.139</v>
      </c>
      <c r="C6" s="84">
        <v>1</v>
      </c>
      <c r="D6" s="160">
        <v>576.808</v>
      </c>
      <c r="E6" s="84">
        <f>+B6/B$6</f>
        <v>1</v>
      </c>
      <c r="F6" s="129">
        <f>D6-B6</f>
        <v>106.66899999999998</v>
      </c>
      <c r="G6" s="89">
        <f>F6/B6</f>
        <v>0.22688821816526597</v>
      </c>
    </row>
    <row r="7" spans="1:7" ht="12.75">
      <c r="A7" s="79" t="s">
        <v>117</v>
      </c>
      <c r="B7" s="110">
        <v>-415.156</v>
      </c>
      <c r="C7" s="111">
        <f>B7/B$6</f>
        <v>-0.8830494811109055</v>
      </c>
      <c r="D7" s="110">
        <v>-502.889</v>
      </c>
      <c r="E7" s="111">
        <f>D7/D$6</f>
        <v>-0.8718481713152384</v>
      </c>
      <c r="F7" s="112">
        <f>D7-B7</f>
        <v>-87.733</v>
      </c>
      <c r="G7" s="113">
        <f>F7/B7</f>
        <v>0.21132538130245018</v>
      </c>
    </row>
    <row r="8" spans="1:7" ht="12.75">
      <c r="A8" s="79" t="s">
        <v>21</v>
      </c>
      <c r="B8" s="110">
        <v>-20.779</v>
      </c>
      <c r="C8" s="111">
        <f>B8/B$6</f>
        <v>-0.04419756710249522</v>
      </c>
      <c r="D8" s="110">
        <v>-25.096</v>
      </c>
      <c r="E8" s="111">
        <f>D8/D$6</f>
        <v>-0.04350841181120928</v>
      </c>
      <c r="F8" s="112">
        <f>D8-B8</f>
        <v>-4.317</v>
      </c>
      <c r="G8" s="164">
        <f>F8/B8</f>
        <v>0.20775783242696955</v>
      </c>
    </row>
    <row r="9" spans="1:7" ht="12.75">
      <c r="A9" s="79" t="s">
        <v>24</v>
      </c>
      <c r="B9" s="110">
        <v>13.142</v>
      </c>
      <c r="C9" s="111">
        <f>B9/B$6</f>
        <v>0.027953435047932632</v>
      </c>
      <c r="D9" s="110">
        <v>20.378</v>
      </c>
      <c r="E9" s="111">
        <f>D9/D$6</f>
        <v>0.03532891360730087</v>
      </c>
      <c r="F9" s="179">
        <f>D9-B9</f>
        <v>7.236000000000001</v>
      </c>
      <c r="G9" s="164">
        <f>F9/B9</f>
        <v>0.5506011261604018</v>
      </c>
    </row>
    <row r="10" spans="1:7" s="83" customFormat="1" ht="12.75">
      <c r="A10" s="114" t="s">
        <v>124</v>
      </c>
      <c r="B10" s="177">
        <f>SUM(B6:B9)</f>
        <v>47.346000000000004</v>
      </c>
      <c r="C10" s="171">
        <f>B10/B$6</f>
        <v>0.10070638683453192</v>
      </c>
      <c r="D10" s="162">
        <f>SUM(D6:D9)</f>
        <v>69.20099999999998</v>
      </c>
      <c r="E10" s="116">
        <f>D10/D$6</f>
        <v>0.1199723304808532</v>
      </c>
      <c r="F10" s="178">
        <f>D10-B10</f>
        <v>21.854999999999976</v>
      </c>
      <c r="G10" s="165">
        <f>F10/B10</f>
        <v>0.4616018248637683</v>
      </c>
    </row>
    <row r="13" spans="1:5" ht="12.75">
      <c r="A13" s="78"/>
      <c r="B13" s="70">
        <f>+B5</f>
        <v>39263</v>
      </c>
      <c r="C13" s="70">
        <f>+D5</f>
        <v>39629</v>
      </c>
      <c r="D13" s="77" t="s">
        <v>118</v>
      </c>
      <c r="E13" s="71" t="s">
        <v>119</v>
      </c>
    </row>
    <row r="14" spans="1:5" ht="12.75">
      <c r="A14" s="79" t="s">
        <v>120</v>
      </c>
      <c r="B14" s="92">
        <v>1118.1</v>
      </c>
      <c r="C14">
        <v>1360.7</v>
      </c>
      <c r="D14" s="122">
        <f>C14-B14</f>
        <v>242.60000000000014</v>
      </c>
      <c r="E14" s="91">
        <f>D14/B14</f>
        <v>0.21697522582953238</v>
      </c>
    </row>
    <row r="15" spans="1:5" ht="12.75">
      <c r="A15" s="79" t="s">
        <v>121</v>
      </c>
      <c r="B15" s="92">
        <v>1249.3</v>
      </c>
      <c r="C15">
        <v>1478.2</v>
      </c>
      <c r="D15" s="122">
        <f>C15-B15</f>
        <v>228.9000000000001</v>
      </c>
      <c r="E15" s="91">
        <f>D15/B15</f>
        <v>0.1832226046586089</v>
      </c>
    </row>
    <row r="16" spans="1:5" ht="12.75">
      <c r="A16" s="161" t="s">
        <v>122</v>
      </c>
      <c r="B16" s="119">
        <v>157.1</v>
      </c>
      <c r="C16" s="123">
        <v>182.1</v>
      </c>
      <c r="D16" s="124">
        <f>C16-B16</f>
        <v>25</v>
      </c>
      <c r="E16" s="121">
        <f>D16/B16</f>
        <v>0.1591343093570974</v>
      </c>
    </row>
    <row r="18" spans="1:5" ht="12.75">
      <c r="A18" s="69" t="s">
        <v>123</v>
      </c>
      <c r="B18" s="70">
        <f>+B13</f>
        <v>39263</v>
      </c>
      <c r="C18" s="70">
        <f>+C13</f>
        <v>39629</v>
      </c>
      <c r="D18" s="77" t="s">
        <v>118</v>
      </c>
      <c r="E18" s="71" t="s">
        <v>119</v>
      </c>
    </row>
    <row r="19" spans="1:5" s="83" customFormat="1" ht="12.75">
      <c r="A19" s="86" t="s">
        <v>124</v>
      </c>
      <c r="B19" s="180">
        <f>+B10</f>
        <v>47.346000000000004</v>
      </c>
      <c r="C19" s="83">
        <v>69.2</v>
      </c>
      <c r="D19" s="180">
        <f>C19-B19</f>
        <v>21.854</v>
      </c>
      <c r="E19" s="168">
        <f>D19/B19</f>
        <v>0.46158070375533305</v>
      </c>
    </row>
    <row r="20" spans="1:5" ht="12.75">
      <c r="A20" s="79" t="s">
        <v>125</v>
      </c>
      <c r="B20" s="74">
        <v>210.6</v>
      </c>
      <c r="C20">
        <v>257.6</v>
      </c>
      <c r="D20" s="94">
        <f>C20-B20</f>
        <v>47.00000000000003</v>
      </c>
      <c r="E20" s="91">
        <f>D20/B20</f>
        <v>0.22317188983855665</v>
      </c>
    </row>
    <row r="21" spans="1:5" s="120" customFormat="1" ht="12.75">
      <c r="A21" s="118" t="s">
        <v>126</v>
      </c>
      <c r="B21" s="176">
        <f>B19/B20</f>
        <v>0.22481481481481483</v>
      </c>
      <c r="C21" s="127">
        <f>C19/C20</f>
        <v>0.2686335403726708</v>
      </c>
      <c r="D21" s="126" t="s">
        <v>9</v>
      </c>
      <c r="E21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G19"/>
  <sheetViews>
    <sheetView workbookViewId="0" topLeftCell="A1">
      <selection activeCell="H17" sqref="H17"/>
    </sheetView>
  </sheetViews>
  <sheetFormatPr defaultColWidth="9.140625" defaultRowHeight="12.75"/>
  <cols>
    <col min="1" max="1" width="41.00390625" style="81" customWidth="1"/>
    <col min="2" max="2" width="11.57421875" style="0" customWidth="1"/>
    <col min="3" max="3" width="11.28125" style="0" customWidth="1"/>
    <col min="4" max="4" width="10.28125" style="0" customWidth="1"/>
    <col min="5" max="5" width="10.00390625" style="0" customWidth="1"/>
    <col min="6" max="6" width="10.140625" style="0" bestFit="1" customWidth="1"/>
    <col min="7" max="7" width="8.421875" style="0" bestFit="1" customWidth="1"/>
  </cols>
  <sheetData>
    <row r="5" spans="1:7" ht="12" customHeight="1">
      <c r="A5" s="78" t="s">
        <v>115</v>
      </c>
      <c r="B5" s="70">
        <f>+GAS!B5</f>
        <v>39263</v>
      </c>
      <c r="C5" s="70" t="s">
        <v>6</v>
      </c>
      <c r="D5" s="70">
        <f>+GAS!D5</f>
        <v>39629</v>
      </c>
      <c r="E5" s="77" t="s">
        <v>6</v>
      </c>
      <c r="F5" s="77" t="s">
        <v>118</v>
      </c>
      <c r="G5" s="72" t="s">
        <v>119</v>
      </c>
    </row>
    <row r="6" spans="1:7" ht="12.75">
      <c r="A6" s="86" t="s">
        <v>116</v>
      </c>
      <c r="B6" s="95">
        <v>401.016</v>
      </c>
      <c r="C6" s="84">
        <v>1</v>
      </c>
      <c r="D6" s="95">
        <v>661.135</v>
      </c>
      <c r="E6" s="84">
        <f>+B6/B$6</f>
        <v>1</v>
      </c>
      <c r="F6" s="88">
        <f>D6-B6</f>
        <v>260.11899999999997</v>
      </c>
      <c r="G6" s="89">
        <f>F6/B6</f>
        <v>0.648649929179883</v>
      </c>
    </row>
    <row r="7" spans="1:7" ht="12.75">
      <c r="A7" s="79" t="s">
        <v>117</v>
      </c>
      <c r="B7" s="90">
        <v>-381.594</v>
      </c>
      <c r="C7" s="111">
        <f>B7/B$6</f>
        <v>-0.95156801723622</v>
      </c>
      <c r="D7" s="90">
        <v>-637.521</v>
      </c>
      <c r="E7" s="111">
        <f>D7/D$6</f>
        <v>-0.9642826351652839</v>
      </c>
      <c r="F7" s="130">
        <f>D7-B7</f>
        <v>-255.92699999999996</v>
      </c>
      <c r="G7" s="164">
        <f>F7/B7</f>
        <v>0.6706787842576141</v>
      </c>
    </row>
    <row r="8" spans="1:7" ht="12.75">
      <c r="A8" s="79" t="s">
        <v>21</v>
      </c>
      <c r="B8" s="90">
        <v>-9.273</v>
      </c>
      <c r="C8" s="111">
        <f>B8/B$6</f>
        <v>-0.02312376563528637</v>
      </c>
      <c r="D8" s="90">
        <v>-10.971</v>
      </c>
      <c r="E8" s="111">
        <f>D8/D$6</f>
        <v>-0.016594190293964167</v>
      </c>
      <c r="F8" s="130">
        <f>D8-B8</f>
        <v>-1.6980000000000004</v>
      </c>
      <c r="G8" s="113">
        <f>F8/B8</f>
        <v>0.1831122614040764</v>
      </c>
    </row>
    <row r="9" spans="1:7" ht="12.75">
      <c r="A9" s="79" t="s">
        <v>24</v>
      </c>
      <c r="B9" s="92">
        <v>8.143</v>
      </c>
      <c r="C9" s="111">
        <f>B9/B$6</f>
        <v>0.020305922955692543</v>
      </c>
      <c r="D9" s="92">
        <v>11.37</v>
      </c>
      <c r="E9" s="111">
        <f>D9/D$6</f>
        <v>0.017197697898311236</v>
      </c>
      <c r="F9" s="173">
        <f>D9-B9</f>
        <v>3.2269999999999985</v>
      </c>
      <c r="G9" s="164">
        <f>F9/B9</f>
        <v>0.39629129313520794</v>
      </c>
    </row>
    <row r="10" spans="1:7" s="155" customFormat="1" ht="12.75">
      <c r="A10" s="114" t="s">
        <v>124</v>
      </c>
      <c r="B10" s="137">
        <f>SUM(B6:B9)</f>
        <v>18.292000000000026</v>
      </c>
      <c r="C10" s="116">
        <f>B10/B$6</f>
        <v>0.04561414008418623</v>
      </c>
      <c r="D10" s="162">
        <f>SUM(D6:D9)</f>
        <v>24.013000000000034</v>
      </c>
      <c r="E10" s="116">
        <f>D10/D$6</f>
        <v>0.03632087243906318</v>
      </c>
      <c r="F10" s="174">
        <f>D10-B10</f>
        <v>5.721000000000007</v>
      </c>
      <c r="G10" s="165">
        <f>F10/B10</f>
        <v>0.31275967636125074</v>
      </c>
    </row>
    <row r="12" spans="1:5" ht="12.75" customHeight="1">
      <c r="A12" s="78"/>
      <c r="B12" s="70">
        <f>+B5</f>
        <v>39263</v>
      </c>
      <c r="C12" s="70">
        <f>+D5</f>
        <v>39629</v>
      </c>
      <c r="D12" s="77" t="s">
        <v>118</v>
      </c>
      <c r="E12" s="71" t="s">
        <v>119</v>
      </c>
    </row>
    <row r="13" spans="1:5" ht="12.75">
      <c r="A13" s="79" t="s">
        <v>127</v>
      </c>
      <c r="B13" s="92">
        <v>2080.8</v>
      </c>
      <c r="C13" s="132">
        <v>2438.3</v>
      </c>
      <c r="D13" s="122">
        <f>C13-B13</f>
        <v>357.5</v>
      </c>
      <c r="E13" s="91">
        <f>D13/B13</f>
        <v>0.1718089196462899</v>
      </c>
    </row>
    <row r="14" spans="1:5" ht="12.75">
      <c r="A14" s="80" t="s">
        <v>128</v>
      </c>
      <c r="B14" s="117">
        <v>1116.2</v>
      </c>
      <c r="C14" s="134">
        <v>1121.1</v>
      </c>
      <c r="D14" s="133">
        <f>C14-B14</f>
        <v>4.899999999999864</v>
      </c>
      <c r="E14" s="93">
        <f>D14/B14</f>
        <v>0.004389894284178341</v>
      </c>
    </row>
    <row r="16" spans="1:5" ht="14.25" customHeight="1">
      <c r="A16" s="69" t="s">
        <v>123</v>
      </c>
      <c r="B16" s="70">
        <f>+B12</f>
        <v>39263</v>
      </c>
      <c r="C16" s="70">
        <f>+D5</f>
        <v>39629</v>
      </c>
      <c r="D16" s="77" t="s">
        <v>118</v>
      </c>
      <c r="E16" s="71" t="s">
        <v>119</v>
      </c>
    </row>
    <row r="17" spans="1:5" ht="12.75">
      <c r="A17" s="73" t="s">
        <v>124</v>
      </c>
      <c r="B17" s="175">
        <f>+B10</f>
        <v>18.292000000000026</v>
      </c>
      <c r="C17" s="128">
        <f>+D10</f>
        <v>24.013000000000034</v>
      </c>
      <c r="D17" s="172">
        <f>C17-B17</f>
        <v>5.721000000000007</v>
      </c>
      <c r="E17" s="166">
        <f>D17/B17</f>
        <v>0.31275967636125074</v>
      </c>
    </row>
    <row r="18" spans="1:5" ht="12.75">
      <c r="A18" s="73" t="s">
        <v>125</v>
      </c>
      <c r="B18" s="74">
        <f>+GAS!B20</f>
        <v>210.6</v>
      </c>
      <c r="C18">
        <v>257.6</v>
      </c>
      <c r="D18" s="90">
        <f>C18-B18</f>
        <v>47.00000000000003</v>
      </c>
      <c r="E18" s="91">
        <f>D18/B18</f>
        <v>0.22317188983855665</v>
      </c>
    </row>
    <row r="19" spans="1:5" s="120" customFormat="1" ht="12.75">
      <c r="A19" s="135" t="s">
        <v>126</v>
      </c>
      <c r="B19" s="176">
        <f>+B17/B18</f>
        <v>0.08685660018993366</v>
      </c>
      <c r="C19" s="127">
        <f>C17/C18</f>
        <v>0.09321816770186347</v>
      </c>
      <c r="D19" s="126" t="s">
        <v>10</v>
      </c>
      <c r="E19" s="93"/>
    </row>
  </sheetData>
  <printOptions/>
  <pageMargins left="0.17" right="0.1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J19" sqref="J19"/>
    </sheetView>
  </sheetViews>
  <sheetFormatPr defaultColWidth="9.140625" defaultRowHeight="12.75"/>
  <cols>
    <col min="1" max="1" width="31.00390625" style="81" customWidth="1"/>
    <col min="2" max="2" width="10.28125" style="0" customWidth="1"/>
    <col min="3" max="3" width="10.7109375" style="0" customWidth="1"/>
    <col min="4" max="4" width="10.57421875" style="0" customWidth="1"/>
    <col min="5" max="5" width="7.421875" style="0" bestFit="1" customWidth="1"/>
    <col min="7" max="7" width="7.421875" style="0" bestFit="1" customWidth="1"/>
  </cols>
  <sheetData>
    <row r="5" spans="1:7" ht="12.75" customHeight="1">
      <c r="A5" s="78" t="s">
        <v>115</v>
      </c>
      <c r="B5" s="70">
        <f>+Electricity!B5</f>
        <v>39263</v>
      </c>
      <c r="C5" s="70" t="s">
        <v>6</v>
      </c>
      <c r="D5" s="70">
        <f>+Electricity!D5</f>
        <v>39629</v>
      </c>
      <c r="E5" s="77" t="s">
        <v>6</v>
      </c>
      <c r="F5" s="77" t="s">
        <v>118</v>
      </c>
      <c r="G5" s="72" t="s">
        <v>119</v>
      </c>
    </row>
    <row r="6" spans="1:7" s="83" customFormat="1" ht="12.75">
      <c r="A6" s="86" t="s">
        <v>116</v>
      </c>
      <c r="B6" s="95">
        <v>195.377</v>
      </c>
      <c r="C6" s="84">
        <v>1</v>
      </c>
      <c r="D6" s="95">
        <v>215.23</v>
      </c>
      <c r="E6" s="84">
        <f>+B6/B$6</f>
        <v>1</v>
      </c>
      <c r="F6" s="167">
        <f>D6-B6</f>
        <v>19.85299999999998</v>
      </c>
      <c r="G6" s="168">
        <f>F6/B6</f>
        <v>0.10161380305767813</v>
      </c>
    </row>
    <row r="7" spans="1:7" ht="12.75">
      <c r="A7" s="79" t="s">
        <v>117</v>
      </c>
      <c r="B7" s="90">
        <v>-164.64</v>
      </c>
      <c r="C7" s="111">
        <f>B7/B$6</f>
        <v>-0.8426785138475869</v>
      </c>
      <c r="D7" s="90">
        <v>-169.1</v>
      </c>
      <c r="E7" s="111">
        <f>D7/D$6</f>
        <v>-0.7856711424987223</v>
      </c>
      <c r="F7" s="136">
        <f>D7-B7</f>
        <v>-4.460000000000008</v>
      </c>
      <c r="G7" s="113">
        <f>F7/B7</f>
        <v>0.027089407191448058</v>
      </c>
    </row>
    <row r="8" spans="1:7" ht="12.75">
      <c r="A8" s="79" t="s">
        <v>21</v>
      </c>
      <c r="B8" s="90">
        <v>-44.374</v>
      </c>
      <c r="C8" s="111">
        <f>B8/B$6</f>
        <v>-0.22711987593217217</v>
      </c>
      <c r="D8" s="90">
        <v>-52.331</v>
      </c>
      <c r="E8" s="111">
        <f>D8/D$6</f>
        <v>-0.24313989685452775</v>
      </c>
      <c r="F8" s="169">
        <f>D8-B8</f>
        <v>-7.957000000000001</v>
      </c>
      <c r="G8" s="164">
        <f>F8/B8</f>
        <v>0.17931671699643936</v>
      </c>
    </row>
    <row r="9" spans="1:7" ht="12.75">
      <c r="A9" s="79" t="s">
        <v>24</v>
      </c>
      <c r="B9" s="92">
        <v>66.512</v>
      </c>
      <c r="C9" s="111">
        <f>B9/B$6</f>
        <v>0.3404290167215179</v>
      </c>
      <c r="D9" s="92">
        <v>67.857</v>
      </c>
      <c r="E9" s="170">
        <f>D9/D$6</f>
        <v>0.3152766807601171</v>
      </c>
      <c r="F9" s="169">
        <f>D9-B9</f>
        <v>1.3449999999999989</v>
      </c>
      <c r="G9" s="164">
        <f>F9/B9</f>
        <v>0.020221914842434432</v>
      </c>
    </row>
    <row r="10" spans="1:7" s="83" customFormat="1" ht="12.75">
      <c r="A10" s="114" t="s">
        <v>124</v>
      </c>
      <c r="B10" s="137">
        <f>SUM(B6:B9)</f>
        <v>52.87500000000002</v>
      </c>
      <c r="C10" s="116">
        <f>B10/B$6</f>
        <v>0.2706306269417588</v>
      </c>
      <c r="D10" s="162">
        <f>SUM(D6:D9)</f>
        <v>61.65599999999999</v>
      </c>
      <c r="E10" s="171">
        <f>D10/D$6</f>
        <v>0.28646564140686703</v>
      </c>
      <c r="F10" s="138">
        <f>D10-B10</f>
        <v>8.78099999999997</v>
      </c>
      <c r="G10" s="165">
        <f>F10/B10</f>
        <v>0.16607092198581497</v>
      </c>
    </row>
    <row r="11" spans="1:7" ht="12.75">
      <c r="A11" s="96"/>
      <c r="B11" s="74"/>
      <c r="C11" s="74"/>
      <c r="D11" s="74"/>
      <c r="E11" s="74"/>
      <c r="F11" s="74"/>
      <c r="G11" s="74"/>
    </row>
    <row r="12" spans="1:5" ht="15" customHeight="1">
      <c r="A12" s="78"/>
      <c r="B12" s="70">
        <f>+B5</f>
        <v>39263</v>
      </c>
      <c r="C12" s="70">
        <f>+D5</f>
        <v>39629</v>
      </c>
      <c r="D12" s="77" t="s">
        <v>118</v>
      </c>
      <c r="E12" s="71" t="s">
        <v>129</v>
      </c>
    </row>
    <row r="13" spans="1:5" ht="12.75">
      <c r="A13" s="79" t="s">
        <v>121</v>
      </c>
      <c r="B13" s="74"/>
      <c r="C13" s="74"/>
      <c r="D13" s="74"/>
      <c r="E13" s="75"/>
    </row>
    <row r="14" spans="1:5" ht="12.75">
      <c r="A14" s="79" t="s">
        <v>130</v>
      </c>
      <c r="B14" s="94">
        <v>119.7</v>
      </c>
      <c r="C14" s="128">
        <v>122</v>
      </c>
      <c r="D14" s="172">
        <f>C14-B14</f>
        <v>2.299999999999997</v>
      </c>
      <c r="E14" s="166">
        <f>D14/B14</f>
        <v>0.019214703425229716</v>
      </c>
    </row>
    <row r="15" spans="1:5" ht="12.75">
      <c r="A15" s="79" t="s">
        <v>131</v>
      </c>
      <c r="B15" s="94">
        <v>101.7</v>
      </c>
      <c r="C15">
        <v>103.5</v>
      </c>
      <c r="D15" s="172">
        <f>C15-B15</f>
        <v>1.7999999999999972</v>
      </c>
      <c r="E15" s="166">
        <f>D15/B15</f>
        <v>0.01769911504424776</v>
      </c>
    </row>
    <row r="16" spans="1:5" ht="12.75">
      <c r="A16" s="80" t="s">
        <v>132</v>
      </c>
      <c r="B16" s="97">
        <v>105.2</v>
      </c>
      <c r="C16" s="139">
        <v>107</v>
      </c>
      <c r="D16" s="184">
        <f>C16-B16</f>
        <v>1.7999999999999972</v>
      </c>
      <c r="E16" s="185">
        <f>D16/B16</f>
        <v>0.01711026615969579</v>
      </c>
    </row>
    <row r="18" spans="1:5" ht="13.5" customHeight="1">
      <c r="A18" s="69" t="s">
        <v>123</v>
      </c>
      <c r="B18" s="70">
        <f>+B12</f>
        <v>39263</v>
      </c>
      <c r="C18" s="70">
        <f>+C12</f>
        <v>39629</v>
      </c>
      <c r="D18" s="77" t="s">
        <v>118</v>
      </c>
      <c r="E18" s="71" t="s">
        <v>119</v>
      </c>
    </row>
    <row r="19" spans="1:5" ht="12.75">
      <c r="A19" s="73" t="s">
        <v>124</v>
      </c>
      <c r="B19" s="92">
        <f>+B10</f>
        <v>52.87500000000002</v>
      </c>
      <c r="C19" s="128">
        <f>+D10</f>
        <v>61.65599999999999</v>
      </c>
      <c r="D19" s="172">
        <f>C19-B19</f>
        <v>8.78099999999997</v>
      </c>
      <c r="E19" s="166">
        <f>D19/B19</f>
        <v>0.16607092198581497</v>
      </c>
    </row>
    <row r="20" spans="1:5" ht="12.75">
      <c r="A20" s="73" t="s">
        <v>125</v>
      </c>
      <c r="B20" s="74">
        <f>+Electricity!B18</f>
        <v>210.6</v>
      </c>
      <c r="C20">
        <v>257.6</v>
      </c>
      <c r="D20" s="90">
        <f>C20-B20</f>
        <v>47.00000000000003</v>
      </c>
      <c r="E20" s="91">
        <f>D20/B20</f>
        <v>0.22317188983855665</v>
      </c>
    </row>
    <row r="21" spans="1:5" s="120" customFormat="1" ht="12.75">
      <c r="A21" s="135" t="s">
        <v>126</v>
      </c>
      <c r="B21" s="163">
        <f>+B19/B20</f>
        <v>0.2510683760683762</v>
      </c>
      <c r="C21" s="127">
        <f>C19/C20</f>
        <v>0.23934782608695646</v>
      </c>
      <c r="D21" s="126" t="s">
        <v>11</v>
      </c>
      <c r="E21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J22" sqref="J22"/>
    </sheetView>
  </sheetViews>
  <sheetFormatPr defaultColWidth="9.140625" defaultRowHeight="12.75"/>
  <cols>
    <col min="1" max="1" width="46.57421875" style="81" customWidth="1"/>
    <col min="2" max="7" width="11.28125" style="0" customWidth="1"/>
  </cols>
  <sheetData>
    <row r="2" spans="1:7" ht="12.75">
      <c r="A2" s="69" t="s">
        <v>115</v>
      </c>
      <c r="B2" s="70">
        <f>+Water!B5</f>
        <v>39263</v>
      </c>
      <c r="C2" s="70" t="s">
        <v>6</v>
      </c>
      <c r="D2" s="70">
        <f>+Water!D5</f>
        <v>39629</v>
      </c>
      <c r="E2" s="77" t="s">
        <v>6</v>
      </c>
      <c r="F2" s="77" t="s">
        <v>118</v>
      </c>
      <c r="G2" s="72" t="s">
        <v>119</v>
      </c>
    </row>
    <row r="3" spans="1:7" s="83" customFormat="1" ht="12.75">
      <c r="A3" s="86" t="s">
        <v>116</v>
      </c>
      <c r="B3" s="87">
        <v>274.28</v>
      </c>
      <c r="C3" s="84">
        <f>+B3/B$3</f>
        <v>1</v>
      </c>
      <c r="D3" s="83">
        <v>309.9</v>
      </c>
      <c r="E3" s="142">
        <v>1</v>
      </c>
      <c r="F3" s="129">
        <f>D3-B3</f>
        <v>35.620000000000005</v>
      </c>
      <c r="G3" s="89">
        <f>F3/B3</f>
        <v>0.12986728890185215</v>
      </c>
    </row>
    <row r="4" spans="1:7" ht="12.75">
      <c r="A4" s="79" t="s">
        <v>133</v>
      </c>
      <c r="B4" s="90">
        <v>-137.169</v>
      </c>
      <c r="C4" s="141">
        <f>+B4/B$3</f>
        <v>-0.5001057313694036</v>
      </c>
      <c r="D4" s="90">
        <v>-159.1</v>
      </c>
      <c r="E4" s="140">
        <f>D4/D$3</f>
        <v>-0.5133914165859955</v>
      </c>
      <c r="F4" s="130">
        <f>D4-B4</f>
        <v>-21.930999999999983</v>
      </c>
      <c r="G4" s="113">
        <f>F4/B4</f>
        <v>0.1598830639575996</v>
      </c>
    </row>
    <row r="5" spans="1:7" ht="12.75">
      <c r="A5" s="79" t="s">
        <v>21</v>
      </c>
      <c r="B5" s="90">
        <v>-64.72</v>
      </c>
      <c r="C5" s="141">
        <f>+B5/B$3</f>
        <v>-0.23596324923435907</v>
      </c>
      <c r="D5" s="90">
        <v>-73.639</v>
      </c>
      <c r="E5" s="157">
        <f>D5/D$3</f>
        <v>-0.237621813488222</v>
      </c>
      <c r="F5" s="130">
        <f>D5-B5</f>
        <v>-8.918999999999997</v>
      </c>
      <c r="G5" s="164">
        <f>F5/B5</f>
        <v>0.1378090234857849</v>
      </c>
    </row>
    <row r="6" spans="1:7" ht="12.75">
      <c r="A6" s="79" t="s">
        <v>24</v>
      </c>
      <c r="B6" s="92">
        <v>4.78</v>
      </c>
      <c r="C6" s="111">
        <f>+B6/B$3</f>
        <v>0.017427446405133443</v>
      </c>
      <c r="D6" s="92">
        <v>8.209</v>
      </c>
      <c r="E6" s="140">
        <f>D6/D$3</f>
        <v>0.026489190061310102</v>
      </c>
      <c r="F6" s="130">
        <f>D6-B6</f>
        <v>3.4289999999999994</v>
      </c>
      <c r="G6" s="164">
        <f>F6/B6</f>
        <v>0.7173640167364015</v>
      </c>
    </row>
    <row r="7" spans="1:7" s="83" customFormat="1" ht="12.75">
      <c r="A7" s="114" t="s">
        <v>124</v>
      </c>
      <c r="B7" s="137">
        <f>SUM(B3:B6)</f>
        <v>77.17099999999996</v>
      </c>
      <c r="C7" s="143">
        <f>+B7/B$3</f>
        <v>0.28135846580137075</v>
      </c>
      <c r="D7" s="115">
        <f>SUM(D3:D6)</f>
        <v>85.36999999999999</v>
      </c>
      <c r="E7" s="152">
        <f>D7/D$3</f>
        <v>0.2754759599870926</v>
      </c>
      <c r="F7" s="144">
        <f>D7-B7</f>
        <v>8.199000000000026</v>
      </c>
      <c r="G7" s="165">
        <f>F7/B7</f>
        <v>0.10624457373884011</v>
      </c>
    </row>
    <row r="8" spans="1:7" ht="12.75">
      <c r="A8" s="96"/>
      <c r="B8" s="74"/>
      <c r="C8" s="74"/>
      <c r="D8" s="74"/>
      <c r="E8" s="74"/>
      <c r="F8" s="74"/>
      <c r="G8" s="74"/>
    </row>
    <row r="9" spans="1:7" ht="12.75">
      <c r="A9" s="69" t="s">
        <v>134</v>
      </c>
      <c r="B9" s="70">
        <f>+B2</f>
        <v>39263</v>
      </c>
      <c r="C9" s="77" t="s">
        <v>6</v>
      </c>
      <c r="D9" s="70">
        <f>+D2</f>
        <v>39629</v>
      </c>
      <c r="E9" s="77" t="s">
        <v>6</v>
      </c>
      <c r="F9" s="77" t="s">
        <v>118</v>
      </c>
      <c r="G9" s="71" t="s">
        <v>119</v>
      </c>
    </row>
    <row r="10" spans="1:7" ht="12.75">
      <c r="A10" s="79" t="s">
        <v>135</v>
      </c>
      <c r="B10" s="92">
        <v>822</v>
      </c>
      <c r="C10" s="85">
        <f>+B10/B$14</f>
        <v>0.37260323648066723</v>
      </c>
      <c r="D10" s="132">
        <v>859.4</v>
      </c>
      <c r="E10" s="140">
        <f>D10/D$14</f>
        <v>0.3555500393032973</v>
      </c>
      <c r="F10" s="146">
        <f>D10-B10</f>
        <v>37.39999999999998</v>
      </c>
      <c r="G10" s="147">
        <f>F10/B10</f>
        <v>0.045498783454987805</v>
      </c>
    </row>
    <row r="11" spans="1:7" ht="12.75">
      <c r="A11" s="79" t="s">
        <v>136</v>
      </c>
      <c r="B11" s="92">
        <v>710</v>
      </c>
      <c r="C11" s="85">
        <f>+B11/B$14</f>
        <v>0.3218349122886542</v>
      </c>
      <c r="D11" s="132">
        <v>656</v>
      </c>
      <c r="E11" s="140">
        <f>D11/D$14</f>
        <v>0.2713996111042158</v>
      </c>
      <c r="F11" s="146">
        <f aca="true" t="shared" si="0" ref="F11:F21">D11-B11</f>
        <v>-54</v>
      </c>
      <c r="G11" s="147">
        <f aca="true" t="shared" si="1" ref="G11:G21">F11/B11</f>
        <v>-0.07605633802816901</v>
      </c>
    </row>
    <row r="12" spans="1:7" ht="12.75">
      <c r="A12" s="79" t="s">
        <v>137</v>
      </c>
      <c r="B12" s="92">
        <v>471.3</v>
      </c>
      <c r="C12" s="85">
        <f>+B12/B$14</f>
        <v>0.21363492135442638</v>
      </c>
      <c r="D12" s="132">
        <v>600.1</v>
      </c>
      <c r="E12" s="140">
        <f>D12/D$14</f>
        <v>0.2482727235116462</v>
      </c>
      <c r="F12" s="146">
        <f t="shared" si="0"/>
        <v>128.8</v>
      </c>
      <c r="G12" s="147">
        <f t="shared" si="1"/>
        <v>0.27328665393592194</v>
      </c>
    </row>
    <row r="13" spans="1:7" ht="12.75" customHeight="1">
      <c r="A13" s="79" t="s">
        <v>138</v>
      </c>
      <c r="B13" s="92">
        <v>202.8</v>
      </c>
      <c r="C13" s="85">
        <f>+B13/B$14</f>
        <v>0.09192692987625221</v>
      </c>
      <c r="D13" s="132">
        <v>301.6</v>
      </c>
      <c r="E13" s="140">
        <f>D13/D$14</f>
        <v>0.1247776260808407</v>
      </c>
      <c r="F13" s="146">
        <f t="shared" si="0"/>
        <v>98.80000000000001</v>
      </c>
      <c r="G13" s="147">
        <f t="shared" si="1"/>
        <v>0.4871794871794872</v>
      </c>
    </row>
    <row r="14" spans="1:7" s="83" customFormat="1" ht="12.75">
      <c r="A14" s="114" t="s">
        <v>139</v>
      </c>
      <c r="B14" s="186">
        <f>SUM(B10:B13)</f>
        <v>2206.1</v>
      </c>
      <c r="C14" s="187">
        <f>+B14/B$14</f>
        <v>1</v>
      </c>
      <c r="D14" s="149">
        <f>SUM(D10:D13)</f>
        <v>2417.1</v>
      </c>
      <c r="E14" s="150">
        <v>1</v>
      </c>
      <c r="F14" s="188">
        <f t="shared" si="0"/>
        <v>211</v>
      </c>
      <c r="G14" s="183">
        <f t="shared" si="1"/>
        <v>0.09564389646888175</v>
      </c>
    </row>
    <row r="15" spans="1:7" ht="12.75">
      <c r="A15" s="79" t="s">
        <v>140</v>
      </c>
      <c r="B15" s="189">
        <v>775.6</v>
      </c>
      <c r="C15" s="190">
        <f aca="true" t="shared" si="2" ref="C15:C21">+B15/B$21</f>
        <v>0.3515865820489574</v>
      </c>
      <c r="D15" s="191">
        <v>772.1</v>
      </c>
      <c r="E15" s="192">
        <f aca="true" t="shared" si="3" ref="E15:E20">D15/D$21</f>
        <v>0.3194455937112123</v>
      </c>
      <c r="F15" s="169">
        <f t="shared" si="0"/>
        <v>-3.5</v>
      </c>
      <c r="G15" s="182">
        <f t="shared" si="1"/>
        <v>-0.004512635379061372</v>
      </c>
    </row>
    <row r="16" spans="1:7" ht="12.75">
      <c r="A16" s="79" t="s">
        <v>141</v>
      </c>
      <c r="B16" s="189">
        <v>285.4</v>
      </c>
      <c r="C16" s="190">
        <f t="shared" si="2"/>
        <v>0.12937443336355392</v>
      </c>
      <c r="D16" s="191">
        <v>282.9</v>
      </c>
      <c r="E16" s="192">
        <f t="shared" si="3"/>
        <v>0.11704592470004137</v>
      </c>
      <c r="F16" s="169">
        <f t="shared" si="0"/>
        <v>-2.5</v>
      </c>
      <c r="G16" s="182">
        <f t="shared" si="1"/>
        <v>-0.008759635599159077</v>
      </c>
    </row>
    <row r="17" spans="1:7" ht="12.75">
      <c r="A17" s="79" t="s">
        <v>142</v>
      </c>
      <c r="B17" s="189">
        <v>129.3</v>
      </c>
      <c r="C17" s="190">
        <f t="shared" si="2"/>
        <v>0.0586128739800544</v>
      </c>
      <c r="D17" s="191">
        <v>173.1</v>
      </c>
      <c r="E17" s="192">
        <f t="shared" si="3"/>
        <v>0.07161770790235829</v>
      </c>
      <c r="F17" s="169">
        <f t="shared" si="0"/>
        <v>43.79999999999998</v>
      </c>
      <c r="G17" s="182">
        <f t="shared" si="1"/>
        <v>0.3387470997679813</v>
      </c>
    </row>
    <row r="18" spans="1:7" ht="12.75">
      <c r="A18" s="79" t="s">
        <v>143</v>
      </c>
      <c r="B18" s="189">
        <v>176.1</v>
      </c>
      <c r="C18" s="190">
        <f t="shared" si="2"/>
        <v>0.07982774252039891</v>
      </c>
      <c r="D18" s="191">
        <v>159.5</v>
      </c>
      <c r="E18" s="192">
        <f t="shared" si="3"/>
        <v>0.06599089780719901</v>
      </c>
      <c r="F18" s="169">
        <f t="shared" si="0"/>
        <v>-16.599999999999994</v>
      </c>
      <c r="G18" s="182">
        <f t="shared" si="1"/>
        <v>-0.09426462237365131</v>
      </c>
    </row>
    <row r="19" spans="1:7" ht="12.75">
      <c r="A19" s="79" t="s">
        <v>144</v>
      </c>
      <c r="B19" s="189">
        <v>443.2</v>
      </c>
      <c r="C19" s="190">
        <f t="shared" si="2"/>
        <v>0.20090661831368994</v>
      </c>
      <c r="D19" s="191">
        <v>525.3</v>
      </c>
      <c r="E19" s="192">
        <f t="shared" si="3"/>
        <v>0.21733553992552748</v>
      </c>
      <c r="F19" s="169">
        <f t="shared" si="0"/>
        <v>82.09999999999997</v>
      </c>
      <c r="G19" s="182">
        <f t="shared" si="1"/>
        <v>0.18524368231046925</v>
      </c>
    </row>
    <row r="20" spans="1:7" ht="12.75">
      <c r="A20" s="79" t="s">
        <v>145</v>
      </c>
      <c r="B20" s="189">
        <v>396.4</v>
      </c>
      <c r="C20" s="190">
        <f t="shared" si="2"/>
        <v>0.1796917497733454</v>
      </c>
      <c r="D20" s="191">
        <v>504.1</v>
      </c>
      <c r="E20" s="192">
        <f t="shared" si="3"/>
        <v>0.20856433595366158</v>
      </c>
      <c r="F20" s="169">
        <f t="shared" si="0"/>
        <v>107.70000000000005</v>
      </c>
      <c r="G20" s="182">
        <f t="shared" si="1"/>
        <v>0.2716952573158427</v>
      </c>
    </row>
    <row r="21" spans="1:7" ht="12.75">
      <c r="A21" s="114" t="s">
        <v>139</v>
      </c>
      <c r="B21" s="186">
        <f>SUM(B15:B20)</f>
        <v>2206</v>
      </c>
      <c r="C21" s="187">
        <f t="shared" si="2"/>
        <v>1</v>
      </c>
      <c r="D21" s="149">
        <f>SUM(D15:D20)</f>
        <v>2417</v>
      </c>
      <c r="E21" s="150">
        <v>1</v>
      </c>
      <c r="F21" s="188">
        <f t="shared" si="0"/>
        <v>211</v>
      </c>
      <c r="G21" s="183">
        <f t="shared" si="1"/>
        <v>0.0956482320942883</v>
      </c>
    </row>
    <row r="23" spans="1:5" ht="12.75">
      <c r="A23" s="69" t="s">
        <v>123</v>
      </c>
      <c r="B23" s="70">
        <f>+B9</f>
        <v>39263</v>
      </c>
      <c r="C23" s="70">
        <f>+D9</f>
        <v>39629</v>
      </c>
      <c r="D23" s="77" t="s">
        <v>118</v>
      </c>
      <c r="E23" s="71" t="s">
        <v>119</v>
      </c>
    </row>
    <row r="24" spans="1:5" ht="12.75">
      <c r="A24" s="73" t="s">
        <v>124</v>
      </c>
      <c r="B24" s="92">
        <f>+B7</f>
        <v>77.17099999999996</v>
      </c>
      <c r="C24" s="128">
        <f>+D7</f>
        <v>85.36999999999999</v>
      </c>
      <c r="D24" s="90">
        <f>C24-B24</f>
        <v>8.199000000000026</v>
      </c>
      <c r="E24" s="166">
        <f>D24/B24</f>
        <v>0.10624457373884011</v>
      </c>
    </row>
    <row r="25" spans="1:5" ht="12.75">
      <c r="A25" s="73" t="s">
        <v>125</v>
      </c>
      <c r="B25" s="74">
        <f>+Water!B20</f>
        <v>210.6</v>
      </c>
      <c r="C25">
        <v>257.6</v>
      </c>
      <c r="D25" s="90">
        <f>C25-B25</f>
        <v>47.00000000000003</v>
      </c>
      <c r="E25" s="91">
        <f>D25/B25</f>
        <v>0.22317188983855665</v>
      </c>
    </row>
    <row r="26" spans="1:5" s="120" customFormat="1" ht="12.75">
      <c r="A26" s="135" t="s">
        <v>126</v>
      </c>
      <c r="B26" s="163">
        <f>+B24/B25</f>
        <v>0.3664339981006646</v>
      </c>
      <c r="C26" s="127">
        <f>C24/C25</f>
        <v>0.3314052795031055</v>
      </c>
      <c r="D26" s="126" t="s">
        <v>12</v>
      </c>
      <c r="E26" s="121"/>
    </row>
    <row r="27" ht="12.75">
      <c r="A27"/>
    </row>
    <row r="28" ht="12.75">
      <c r="A28"/>
    </row>
  </sheetData>
  <printOptions/>
  <pageMargins left="0.17" right="0.1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33.00390625" style="81" customWidth="1"/>
    <col min="2" max="2" width="10.421875" style="0" customWidth="1"/>
    <col min="3" max="3" width="12.8515625" style="0" customWidth="1"/>
    <col min="4" max="4" width="10.28125" style="0" customWidth="1"/>
    <col min="5" max="5" width="10.7109375" style="0" customWidth="1"/>
    <col min="6" max="6" width="8.00390625" style="0" customWidth="1"/>
    <col min="7" max="7" width="7.421875" style="0" bestFit="1" customWidth="1"/>
  </cols>
  <sheetData>
    <row r="2" spans="1:7" ht="12.75">
      <c r="A2" s="69" t="s">
        <v>115</v>
      </c>
      <c r="B2" s="70">
        <f>+Waste!B2</f>
        <v>39263</v>
      </c>
      <c r="C2" s="70" t="s">
        <v>6</v>
      </c>
      <c r="D2" s="70">
        <f>+Waste!D2</f>
        <v>39629</v>
      </c>
      <c r="E2" s="77" t="s">
        <v>6</v>
      </c>
      <c r="F2" s="77" t="s">
        <v>118</v>
      </c>
      <c r="G2" s="72" t="s">
        <v>119</v>
      </c>
    </row>
    <row r="3" spans="1:7" s="83" customFormat="1" ht="12.75">
      <c r="A3" s="86" t="s">
        <v>116</v>
      </c>
      <c r="B3" s="95">
        <v>81.093</v>
      </c>
      <c r="C3" s="84">
        <f>+B3/B$3</f>
        <v>1</v>
      </c>
      <c r="D3" s="87">
        <v>88.89</v>
      </c>
      <c r="E3" s="145">
        <v>1</v>
      </c>
      <c r="F3" s="88">
        <f>D3-B3</f>
        <v>7.796999999999997</v>
      </c>
      <c r="G3" s="148">
        <f>F3/B3</f>
        <v>0.0961488661166808</v>
      </c>
    </row>
    <row r="4" spans="1:7" ht="12.75">
      <c r="A4" s="79" t="s">
        <v>117</v>
      </c>
      <c r="B4" s="90">
        <v>-64.038</v>
      </c>
      <c r="C4" s="157">
        <f>+B4/B$3</f>
        <v>-0.7896859161703229</v>
      </c>
      <c r="D4" s="90">
        <v>-70.884</v>
      </c>
      <c r="E4" s="157">
        <f>D4/D$3</f>
        <v>-0.7974350320620992</v>
      </c>
      <c r="F4" s="181">
        <f>D4-B4</f>
        <v>-6.846000000000004</v>
      </c>
      <c r="G4" s="154">
        <f>F4/B4</f>
        <v>0.10690527499297299</v>
      </c>
    </row>
    <row r="5" spans="1:7" ht="12.75">
      <c r="A5" s="79" t="s">
        <v>21</v>
      </c>
      <c r="B5" s="90">
        <v>-11.46</v>
      </c>
      <c r="C5" s="157">
        <f>+B5/B$3</f>
        <v>-0.14131922607376715</v>
      </c>
      <c r="D5" s="90">
        <v>-10.859</v>
      </c>
      <c r="E5" s="157">
        <f>D5/D$3</f>
        <v>-0.12216222297221285</v>
      </c>
      <c r="F5" s="153">
        <f>D5-B5</f>
        <v>0.6010000000000009</v>
      </c>
      <c r="G5" s="182">
        <f>F5/B5</f>
        <v>-0.05244328097731246</v>
      </c>
    </row>
    <row r="6" spans="1:7" ht="12.75">
      <c r="A6" s="79" t="s">
        <v>24</v>
      </c>
      <c r="B6" s="92">
        <v>9.42</v>
      </c>
      <c r="C6" s="140">
        <f>+B6/B$3</f>
        <v>0.11616292405016462</v>
      </c>
      <c r="D6" s="92">
        <v>10.216</v>
      </c>
      <c r="E6" s="140">
        <f>D6/D$3</f>
        <v>0.11492856339295758</v>
      </c>
      <c r="F6" s="131">
        <f>D6-B6</f>
        <v>0.7959999999999994</v>
      </c>
      <c r="G6" s="182">
        <f>F6/B6</f>
        <v>0.0845010615711252</v>
      </c>
    </row>
    <row r="7" spans="1:7" s="155" customFormat="1" ht="12.75">
      <c r="A7" s="114" t="s">
        <v>124</v>
      </c>
      <c r="B7" s="137">
        <f>SUM(B3:B6)</f>
        <v>15.015000000000006</v>
      </c>
      <c r="C7" s="152">
        <f>+B7/B$3</f>
        <v>0.18515778180607456</v>
      </c>
      <c r="D7" s="162">
        <f>SUM(D3:D6)</f>
        <v>17.363</v>
      </c>
      <c r="E7" s="152">
        <f>D7/D$3</f>
        <v>0.1953313083586455</v>
      </c>
      <c r="F7" s="151">
        <f>D7-B7</f>
        <v>2.3479999999999936</v>
      </c>
      <c r="G7" s="183">
        <f>F7/B7</f>
        <v>0.1563769563769559</v>
      </c>
    </row>
    <row r="8" spans="1:7" ht="12.75">
      <c r="A8" s="96"/>
      <c r="B8" s="74"/>
      <c r="C8" s="74"/>
      <c r="D8" s="74"/>
      <c r="E8" s="74"/>
      <c r="F8" s="74"/>
      <c r="G8" s="74"/>
    </row>
    <row r="10" spans="1:5" ht="15" customHeight="1">
      <c r="A10" s="78"/>
      <c r="B10" s="70">
        <f>+B2</f>
        <v>39263</v>
      </c>
      <c r="C10" s="70">
        <f>+D2</f>
        <v>39629</v>
      </c>
      <c r="D10" s="77" t="s">
        <v>118</v>
      </c>
      <c r="E10" s="71" t="s">
        <v>119</v>
      </c>
    </row>
    <row r="11" spans="1:5" ht="12.75">
      <c r="A11" s="86" t="s">
        <v>146</v>
      </c>
      <c r="B11" s="74"/>
      <c r="C11" s="74"/>
      <c r="D11" s="74"/>
      <c r="E11" s="75"/>
    </row>
    <row r="12" spans="1:5" ht="12.75">
      <c r="A12" s="79" t="s">
        <v>147</v>
      </c>
      <c r="B12" s="74">
        <v>210.9</v>
      </c>
      <c r="C12" s="128">
        <v>255</v>
      </c>
      <c r="D12" s="90">
        <f>C12-B12</f>
        <v>44.099999999999994</v>
      </c>
      <c r="E12" s="91">
        <f>D12/B12</f>
        <v>0.209103840682788</v>
      </c>
    </row>
    <row r="13" spans="1:5" ht="12.75">
      <c r="A13" s="86" t="s">
        <v>148</v>
      </c>
      <c r="B13" s="74"/>
      <c r="D13" s="90"/>
      <c r="E13" s="75"/>
    </row>
    <row r="14" spans="1:5" ht="12.75">
      <c r="A14" s="79" t="s">
        <v>149</v>
      </c>
      <c r="B14" s="74">
        <v>306.8</v>
      </c>
      <c r="C14">
        <v>326.5</v>
      </c>
      <c r="D14" s="90">
        <f>C14-B14</f>
        <v>19.69999999999999</v>
      </c>
      <c r="E14" s="91">
        <f>D14/B14</f>
        <v>0.06421121251629722</v>
      </c>
    </row>
    <row r="15" spans="1:5" ht="12.75">
      <c r="A15" s="80" t="s">
        <v>150</v>
      </c>
      <c r="B15" s="76">
        <v>58</v>
      </c>
      <c r="C15" s="156">
        <v>62</v>
      </c>
      <c r="D15" s="98">
        <f>C15-B15</f>
        <v>4</v>
      </c>
      <c r="E15" s="93">
        <f>D15/B15</f>
        <v>0.06896551724137931</v>
      </c>
    </row>
    <row r="17" spans="1:5" ht="13.5" customHeight="1">
      <c r="A17" s="69" t="s">
        <v>123</v>
      </c>
      <c r="B17" s="70">
        <f>+B2</f>
        <v>39263</v>
      </c>
      <c r="C17" s="70">
        <f>+C10</f>
        <v>39629</v>
      </c>
      <c r="D17" s="77" t="s">
        <v>118</v>
      </c>
      <c r="E17" s="71" t="s">
        <v>119</v>
      </c>
    </row>
    <row r="18" spans="1:5" ht="12.75">
      <c r="A18" s="73" t="s">
        <v>124</v>
      </c>
      <c r="B18" s="92">
        <f>+B7</f>
        <v>15.015000000000006</v>
      </c>
      <c r="C18" s="128">
        <f>+D7</f>
        <v>17.363</v>
      </c>
      <c r="D18" s="172">
        <f>C18-B18</f>
        <v>2.3479999999999936</v>
      </c>
      <c r="E18" s="166">
        <f>D18/B18</f>
        <v>0.1563769563769559</v>
      </c>
    </row>
    <row r="19" spans="1:5" ht="12.75">
      <c r="A19" s="73" t="s">
        <v>125</v>
      </c>
      <c r="B19" s="74">
        <f>+Waste!B25</f>
        <v>210.6</v>
      </c>
      <c r="C19">
        <v>257.6</v>
      </c>
      <c r="D19" s="90">
        <f>C19-B19</f>
        <v>47.00000000000003</v>
      </c>
      <c r="E19" s="91">
        <f>D19/B19</f>
        <v>0.22317188983855665</v>
      </c>
    </row>
    <row r="20" spans="1:5" s="120" customFormat="1" ht="12.75">
      <c r="A20" s="135" t="s">
        <v>126</v>
      </c>
      <c r="B20" s="163">
        <f>+B18/B19</f>
        <v>0.07129629629629633</v>
      </c>
      <c r="C20" s="127">
        <f>C18/C19</f>
        <v>0.067402950310559</v>
      </c>
      <c r="D20" s="126" t="s">
        <v>13</v>
      </c>
      <c r="E20" s="125"/>
    </row>
  </sheetData>
  <printOptions/>
  <pageMargins left="0.51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2008-08-28T07:56:17Z</cp:lastPrinted>
  <dcterms:created xsi:type="dcterms:W3CDTF">2008-08-08T14:48:29Z</dcterms:created>
  <dcterms:modified xsi:type="dcterms:W3CDTF">2008-08-29T07:56:30Z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