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6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." sheetId="7" r:id="rId7"/>
  </sheets>
  <definedNames/>
  <calcPr fullCalcOnLoad="1"/>
</workbook>
</file>

<file path=xl/sharedStrings.xml><?xml version="1.0" encoding="utf-8"?>
<sst xmlns="http://schemas.openxmlformats.org/spreadsheetml/2006/main" count="145" uniqueCount="88">
  <si>
    <t xml:space="preserve">€ /000 </t>
  </si>
  <si>
    <t>31 Dic  2007</t>
  </si>
  <si>
    <t>Inc%</t>
  </si>
  <si>
    <t>a</t>
  </si>
  <si>
    <t>b</t>
  </si>
  <si>
    <t>c</t>
  </si>
  <si>
    <t>d=a+b+c</t>
  </si>
  <si>
    <t>e</t>
  </si>
  <si>
    <t>f</t>
  </si>
  <si>
    <t>g</t>
  </si>
  <si>
    <t>h=e+f+g</t>
  </si>
  <si>
    <t>i=d+h</t>
  </si>
  <si>
    <t>31 Mar  2008</t>
  </si>
  <si>
    <t>Sales</t>
  </si>
  <si>
    <t>Change in stock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</si>
  <si>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</si>
  <si>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</si>
  <si>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</si>
  <si>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</si>
  <si>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</si>
  <si>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</si>
  <si>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</si>
  <si>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</si>
  <si>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</si>
  <si>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</si>
  <si>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</si>
  <si>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</si>
  <si>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</si>
  <si>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</si>
  <si>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</si>
  <si>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</si>
  <si>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</si>
  <si>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</si>
  <si>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</si>
  <si>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Financial receivables/(debts) from derivatives</t>
  </si>
  <si>
    <t>Short term leasings</t>
  </si>
  <si>
    <t>Current financial debts</t>
  </si>
  <si>
    <t>Net current financial debts</t>
  </si>
  <si>
    <t>Long term financial receivables</t>
  </si>
  <si>
    <t>Long term financial receivables/(debts) from derivatives</t>
  </si>
  <si>
    <t>Bond emissions</t>
  </si>
  <si>
    <t>Other long term financial debts</t>
  </si>
  <si>
    <t>Long term bank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</si>
  <si>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</si>
  <si>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</si>
  <si>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</si>
  <si>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</si>
  <si>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</si>
  <si>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</si>
  <si>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Profit &amp; Loss (m€)</t>
  </si>
  <si>
    <t>Inc.%</t>
  </si>
  <si>
    <t>Ch.%</t>
  </si>
  <si>
    <t>Ch.</t>
  </si>
  <si>
    <t>Revenues</t>
  </si>
  <si>
    <t>Volume distributed (m cubic meter)</t>
  </si>
  <si>
    <t>Volume sold (m cubic meter)</t>
  </si>
  <si>
    <t>- of which Trading (m cubic meter)</t>
  </si>
  <si>
    <t>Group Ebitda</t>
  </si>
  <si>
    <t>incidence%</t>
  </si>
  <si>
    <t>(m€)</t>
  </si>
  <si>
    <t>('000 ton)</t>
  </si>
  <si>
    <t>Volume sold (Gw/h)</t>
  </si>
  <si>
    <t>Volume distributed (Gw/h)</t>
  </si>
  <si>
    <t>Fresh water</t>
  </si>
  <si>
    <t>Depuration</t>
  </si>
  <si>
    <t>Sewerage</t>
  </si>
  <si>
    <t>Urban Waste</t>
  </si>
  <si>
    <t>Special Waste</t>
  </si>
  <si>
    <t>production from plants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</si>
  <si>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</si>
  <si>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</si>
  <si>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</si>
  <si>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</si>
  <si>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</si>
  <si>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</si>
  <si>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</si>
  <si>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</si>
  <si>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</si>
  <si>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</si>
  <si>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Ligthing</t>
  </si>
  <si>
    <t>Lighting towers ('000)</t>
  </si>
  <si>
    <t>Municipality served</t>
  </si>
  <si>
    <t>-1.7 b.p.</t>
  </si>
  <si>
    <t>-2,3 b.p.</t>
  </si>
  <si>
    <t>-1,3 b.p.</t>
  </si>
  <si>
    <t>+1,0 b.p.</t>
  </si>
  <si>
    <t>+4.2 b.p.</t>
  </si>
  <si>
    <t>Net Financial Debts (m euro)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</si>
</sst>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</numFmts>
  <fonts count="1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178" fontId="1" fillId="0" borderId="0" xfId="15" applyNumberFormat="1" applyFill="1" applyBorder="1" applyAlignment="1" applyProtection="1">
      <alignment vertical="center"/>
      <protection locked="0"/>
    </xf>
    <xf numFmtId="178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178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8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1" fontId="7" fillId="0" borderId="9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8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180" fontId="6" fillId="0" borderId="8" xfId="18" applyNumberFormat="1" applyFont="1" applyBorder="1" applyAlignment="1">
      <alignment wrapText="1"/>
    </xf>
    <xf numFmtId="182" fontId="6" fillId="0" borderId="8" xfId="0" applyNumberFormat="1" applyFont="1" applyBorder="1" applyAlignment="1">
      <alignment wrapText="1"/>
    </xf>
    <xf numFmtId="181" fontId="6" fillId="0" borderId="9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0" fontId="7" fillId="0" borderId="8" xfId="0" applyFont="1" applyBorder="1" applyAlignment="1" quotePrefix="1">
      <alignment wrapText="1"/>
    </xf>
    <xf numFmtId="0" fontId="7" fillId="0" borderId="8" xfId="0" applyFont="1" applyBorder="1" applyAlignment="1" quotePrefix="1">
      <alignment horizontal="right" wrapText="1"/>
    </xf>
    <xf numFmtId="178" fontId="7" fillId="0" borderId="0" xfId="15" applyNumberFormat="1" applyFont="1" applyBorder="1" applyAlignment="1">
      <alignment wrapText="1"/>
    </xf>
    <xf numFmtId="183" fontId="6" fillId="0" borderId="8" xfId="0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8" xfId="0" applyNumberFormat="1" applyFont="1" applyBorder="1" applyAlignment="1">
      <alignment wrapText="1"/>
    </xf>
    <xf numFmtId="178" fontId="6" fillId="0" borderId="8" xfId="15" applyNumberFormat="1" applyFont="1" applyBorder="1" applyAlignment="1">
      <alignment wrapText="1"/>
    </xf>
    <xf numFmtId="184" fontId="1" fillId="0" borderId="0" xfId="15" applyNumberFormat="1" applyFill="1" applyBorder="1" applyAlignment="1" applyProtection="1">
      <alignment vertical="center"/>
      <protection locked="0"/>
    </xf>
    <xf numFmtId="184" fontId="4" fillId="0" borderId="0" xfId="15" applyNumberFormat="1" applyFont="1" applyFill="1" applyAlignment="1" applyProtection="1">
      <alignment horizontal="right" vertical="center"/>
      <protection hidden="1"/>
    </xf>
    <xf numFmtId="184" fontId="5" fillId="0" borderId="1" xfId="15" applyNumberFormat="1" applyFont="1" applyFill="1" applyBorder="1" applyAlignment="1" applyProtection="1">
      <alignment vertical="center"/>
      <protection locked="0"/>
    </xf>
    <xf numFmtId="184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4" fillId="0" borderId="0" xfId="17" applyFont="1" applyAlignment="1" applyProtection="1">
      <alignment horizontal="left" wrapText="1"/>
      <protection hidden="1"/>
    </xf>
    <xf numFmtId="0" fontId="7" fillId="0" borderId="7" xfId="0" applyFont="1" applyBorder="1" applyAlignment="1" quotePrefix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"/>
  <sheetViews>
    <sheetView workbookViewId="0" topLeftCell="A1">
      <selection activeCell="B4" sqref="B4:B23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4" ht="12.75">
      <c r="B4" s="1" t="s">
        <v>28</v>
      </c>
      <c r="C4" s="2"/>
      <c r="D4" s="2"/>
    </row>
    <row r="5" spans="2:4" ht="12.75">
      <c r="B5" s="3" t="s">
        <v>0</v>
      </c>
      <c r="C5" s="4">
        <v>39172</v>
      </c>
      <c r="D5" s="4">
        <v>39538</v>
      </c>
    </row>
    <row r="6" spans="2:4" ht="12.75">
      <c r="B6" s="5" t="s">
        <v>13</v>
      </c>
      <c r="C6" s="6">
        <v>746690</v>
      </c>
      <c r="D6" s="6">
        <v>1001279</v>
      </c>
    </row>
    <row r="7" spans="2:4" ht="12.75">
      <c r="B7" s="5" t="s">
        <v>14</v>
      </c>
      <c r="C7" s="6">
        <v>3445</v>
      </c>
      <c r="D7" s="6">
        <v>2085</v>
      </c>
    </row>
    <row r="8" spans="2:4" ht="12.75">
      <c r="B8" s="5" t="s">
        <v>15</v>
      </c>
      <c r="C8" s="6">
        <v>9343</v>
      </c>
      <c r="D8" s="6">
        <v>12981</v>
      </c>
    </row>
    <row r="9" spans="2:4" ht="12.75">
      <c r="B9" s="5" t="s">
        <v>16</v>
      </c>
      <c r="C9" s="7">
        <v>-420363</v>
      </c>
      <c r="D9" s="7">
        <v>-636243</v>
      </c>
    </row>
    <row r="10" spans="2:4" ht="12.75">
      <c r="B10" s="66" t="s">
        <v>17</v>
      </c>
      <c r="C10" s="6"/>
      <c r="D10" s="6"/>
    </row>
    <row r="11" spans="2:4" ht="12.75">
      <c r="B11" s="5" t="s">
        <v>19</v>
      </c>
      <c r="C11" s="6">
        <v>-159805</v>
      </c>
      <c r="D11" s="6">
        <v>-180730</v>
      </c>
    </row>
    <row r="12" spans="2:4" ht="12.75">
      <c r="B12" s="5" t="s">
        <v>18</v>
      </c>
      <c r="C12" s="6">
        <v>-76578</v>
      </c>
      <c r="D12" s="6">
        <v>-85482</v>
      </c>
    </row>
    <row r="13" spans="2:4" ht="12.75">
      <c r="B13" s="5" t="s">
        <v>20</v>
      </c>
      <c r="C13" s="6">
        <v>-47473</v>
      </c>
      <c r="D13" s="6">
        <v>-52594</v>
      </c>
    </row>
    <row r="14" spans="2:4" ht="12.75">
      <c r="B14" s="5" t="s">
        <v>21</v>
      </c>
      <c r="C14" s="6">
        <v>-15246</v>
      </c>
      <c r="D14" s="6">
        <v>-18890</v>
      </c>
    </row>
    <row r="15" spans="2:4" ht="12.75">
      <c r="B15" s="5" t="s">
        <v>22</v>
      </c>
      <c r="C15" s="6">
        <v>47062</v>
      </c>
      <c r="D15" s="6">
        <v>59256</v>
      </c>
    </row>
    <row r="16" spans="2:4" ht="12.75">
      <c r="B16" s="5"/>
      <c r="C16" s="7"/>
      <c r="D16" s="7"/>
    </row>
    <row r="17" spans="2:4" ht="12.75">
      <c r="B17" s="8" t="s">
        <v>23</v>
      </c>
      <c r="C17" s="9">
        <f>SUM(C6:C15)</f>
        <v>87075</v>
      </c>
      <c r="D17" s="9">
        <f>SUM(D6:D15)</f>
        <v>101662</v>
      </c>
    </row>
    <row r="18" spans="2:4" ht="12.75">
      <c r="B18" s="5"/>
      <c r="C18" s="10"/>
      <c r="D18" s="10"/>
    </row>
    <row r="19" spans="2:4" ht="12.75">
      <c r="B19" s="5" t="s">
        <v>24</v>
      </c>
      <c r="C19" s="6">
        <v>511</v>
      </c>
      <c r="D19" s="11">
        <v>272</v>
      </c>
    </row>
    <row r="20" spans="2:4" ht="12.75">
      <c r="B20" s="5" t="s">
        <v>25</v>
      </c>
      <c r="C20" s="6">
        <v>4548</v>
      </c>
      <c r="D20" s="11">
        <v>4229</v>
      </c>
    </row>
    <row r="21" spans="2:4" ht="12.75">
      <c r="B21" s="5" t="s">
        <v>26</v>
      </c>
      <c r="C21" s="6">
        <v>-22181</v>
      </c>
      <c r="D21" s="11">
        <v>-27673</v>
      </c>
    </row>
    <row r="22" spans="2:4" ht="12.75">
      <c r="B22" s="5"/>
      <c r="C22" s="7"/>
      <c r="D22" s="7"/>
    </row>
    <row r="23" spans="2:4" ht="12.75">
      <c r="B23" s="8" t="s">
        <v>27</v>
      </c>
      <c r="C23" s="9">
        <f>SUM(C17:C21)</f>
        <v>69953</v>
      </c>
      <c r="D23" s="9">
        <f>SUM(D17:D21)</f>
        <v>78490</v>
      </c>
    </row>
    <row r="24" spans="2:4" ht="12.75">
      <c r="B24" s="8"/>
      <c r="C24" s="10"/>
      <c r="D24" s="1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6">
      <selection activeCell="B5" sqref="B5:B3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87</v>
      </c>
      <c r="C5" s="2" t="s">
        <v>1</v>
      </c>
      <c r="D5" s="2" t="s">
        <v>12</v>
      </c>
    </row>
    <row r="6" spans="1:4" ht="12.75">
      <c r="A6" t="s">
        <v>3</v>
      </c>
      <c r="B6" s="29" t="s">
        <v>29</v>
      </c>
      <c r="C6" s="27">
        <v>211</v>
      </c>
      <c r="D6" s="33">
        <v>131.9</v>
      </c>
    </row>
    <row r="7" spans="2:4" ht="12.75">
      <c r="B7" s="13"/>
      <c r="C7" s="26"/>
      <c r="D7" s="25"/>
    </row>
    <row r="8" spans="1:4" s="28" customFormat="1" ht="12.75">
      <c r="A8" s="34" t="s">
        <v>4</v>
      </c>
      <c r="B8" s="32" t="s">
        <v>30</v>
      </c>
      <c r="C8" s="31">
        <v>10</v>
      </c>
      <c r="D8" s="30">
        <v>7.1</v>
      </c>
    </row>
    <row r="9" spans="2:4" ht="12.75">
      <c r="B9" s="13"/>
      <c r="C9" s="26"/>
      <c r="D9" s="25"/>
    </row>
    <row r="10" spans="2:4" ht="12.75">
      <c r="B10" s="13" t="s">
        <v>31</v>
      </c>
      <c r="C10" s="62">
        <v>-149.6</v>
      </c>
      <c r="D10" s="63">
        <v>-117</v>
      </c>
    </row>
    <row r="11" spans="2:4" ht="12.75">
      <c r="B11" s="13" t="s">
        <v>32</v>
      </c>
      <c r="C11" s="62">
        <v>-86.1</v>
      </c>
      <c r="D11" s="63">
        <v>-75.8</v>
      </c>
    </row>
    <row r="12" spans="2:4" ht="12.75">
      <c r="B12" s="13" t="s">
        <v>33</v>
      </c>
      <c r="C12" s="62">
        <v>-7.6</v>
      </c>
      <c r="D12" s="63">
        <v>-14.8</v>
      </c>
    </row>
    <row r="13" spans="2:4" ht="12.75">
      <c r="B13" s="13" t="s">
        <v>34</v>
      </c>
      <c r="C13" s="62">
        <v>-0.2</v>
      </c>
      <c r="D13" s="63">
        <v>10</v>
      </c>
    </row>
    <row r="14" spans="2:4" ht="12.75">
      <c r="B14" s="13" t="s">
        <v>35</v>
      </c>
      <c r="C14" s="62">
        <v>-5.6</v>
      </c>
      <c r="D14" s="63">
        <v>-5.6</v>
      </c>
    </row>
    <row r="15" spans="1:4" ht="12.75">
      <c r="A15" t="s">
        <v>5</v>
      </c>
      <c r="B15" s="29" t="s">
        <v>36</v>
      </c>
      <c r="C15" s="64">
        <f>SUM(C10:C14)</f>
        <v>-249.09999999999997</v>
      </c>
      <c r="D15" s="64">
        <f>SUM(D10:D14)</f>
        <v>-203.20000000000002</v>
      </c>
    </row>
    <row r="16" spans="2:4" ht="12.75">
      <c r="B16" s="13"/>
      <c r="C16" s="62"/>
      <c r="D16" s="63"/>
    </row>
    <row r="17" spans="1:4" ht="12.75">
      <c r="A17" t="s">
        <v>6</v>
      </c>
      <c r="B17" s="29" t="s">
        <v>37</v>
      </c>
      <c r="C17" s="65">
        <f>+C15+C8+C6</f>
        <v>-28.099999999999966</v>
      </c>
      <c r="D17" s="65">
        <f>+D15+D8+D6</f>
        <v>-64.20000000000002</v>
      </c>
    </row>
    <row r="18" spans="2:4" ht="12.75">
      <c r="B18" s="12"/>
      <c r="C18" s="26"/>
      <c r="D18" s="25"/>
    </row>
    <row r="19" spans="1:4" ht="12.75">
      <c r="A19" t="s">
        <v>7</v>
      </c>
      <c r="B19" s="29" t="s">
        <v>38</v>
      </c>
      <c r="C19" s="31">
        <v>6.6</v>
      </c>
      <c r="D19" s="30">
        <v>6.6</v>
      </c>
    </row>
    <row r="20" spans="2:4" ht="12.75">
      <c r="B20" s="13"/>
      <c r="C20" s="26"/>
      <c r="D20" s="25"/>
    </row>
    <row r="21" spans="1:4" ht="12.75">
      <c r="A21" t="s">
        <v>8</v>
      </c>
      <c r="B21" s="29" t="s">
        <v>39</v>
      </c>
      <c r="C21" s="31">
        <v>7.8</v>
      </c>
      <c r="D21" s="30">
        <v>1</v>
      </c>
    </row>
    <row r="22" spans="2:4" ht="12.75">
      <c r="B22" s="13"/>
      <c r="C22" s="26"/>
      <c r="D22" s="25"/>
    </row>
    <row r="23" spans="2:4" ht="12.75">
      <c r="B23" s="13" t="s">
        <v>42</v>
      </c>
      <c r="C23" s="62">
        <v>-475.9</v>
      </c>
      <c r="D23" s="62">
        <v>-490.5</v>
      </c>
    </row>
    <row r="24" spans="2:4" ht="12.75">
      <c r="B24" s="13" t="s">
        <v>40</v>
      </c>
      <c r="C24" s="62">
        <v>-798.2</v>
      </c>
      <c r="D24" s="62">
        <v>-798.8</v>
      </c>
    </row>
    <row r="25" spans="2:4" ht="12.75">
      <c r="B25" s="13" t="s">
        <v>41</v>
      </c>
      <c r="C25" s="62">
        <v>-122.4</v>
      </c>
      <c r="D25" s="62">
        <v>-124.3</v>
      </c>
    </row>
    <row r="26" spans="2:4" ht="12.75">
      <c r="B26" s="13" t="s">
        <v>43</v>
      </c>
      <c r="C26" s="62">
        <v>-13.9</v>
      </c>
      <c r="D26" s="62">
        <v>-15.6</v>
      </c>
    </row>
    <row r="27" spans="1:4" ht="12.75">
      <c r="A27" t="s">
        <v>9</v>
      </c>
      <c r="B27" s="29" t="s">
        <v>44</v>
      </c>
      <c r="C27" s="64">
        <f>SUM(C23:C26)</f>
        <v>-1410.4</v>
      </c>
      <c r="D27" s="64">
        <f>SUM(D23:D26)</f>
        <v>-1429.1999999999998</v>
      </c>
    </row>
    <row r="28" spans="2:4" ht="12.75">
      <c r="B28" s="35"/>
      <c r="C28" s="64"/>
      <c r="D28" s="64"/>
    </row>
    <row r="29" spans="1:4" ht="12.75">
      <c r="A29" t="s">
        <v>10</v>
      </c>
      <c r="B29" s="29" t="s">
        <v>45</v>
      </c>
      <c r="C29" s="64">
        <f>+C27+C21+C19</f>
        <v>-1396.0000000000002</v>
      </c>
      <c r="D29" s="64">
        <f>+D27+D21+D19</f>
        <v>-1421.6</v>
      </c>
    </row>
    <row r="30" spans="2:4" ht="12.75">
      <c r="B30" s="35"/>
      <c r="C30" s="64"/>
      <c r="D30" s="64"/>
    </row>
    <row r="31" spans="1:4" ht="12.75">
      <c r="A31" t="s">
        <v>11</v>
      </c>
      <c r="B31" s="29" t="s">
        <v>46</v>
      </c>
      <c r="C31" s="64">
        <f>+C29+C17</f>
        <v>-1424.1000000000001</v>
      </c>
      <c r="D31" s="64">
        <f>+D29+D17</f>
        <v>-1485.8</v>
      </c>
    </row>
    <row r="32" spans="2:4" ht="12.75">
      <c r="B32" s="35"/>
      <c r="C32" s="36"/>
      <c r="D32" s="36"/>
    </row>
    <row r="33" spans="2:4" ht="12.75">
      <c r="B33" s="35"/>
      <c r="C33" s="36"/>
      <c r="D33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1">
      <selection activeCell="F5" sqref="F5:G5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9.57421875" style="0" bestFit="1" customWidth="1"/>
    <col min="5" max="5" width="7.421875" style="0" bestFit="1" customWidth="1"/>
    <col min="6" max="7" width="10.00390625" style="0" bestFit="1" customWidth="1"/>
  </cols>
  <sheetData>
    <row r="5" spans="1:7" ht="12.75">
      <c r="A5" s="14" t="s">
        <v>49</v>
      </c>
      <c r="B5" s="15">
        <v>39172</v>
      </c>
      <c r="C5" s="15" t="s">
        <v>2</v>
      </c>
      <c r="D5" s="15">
        <v>39538</v>
      </c>
      <c r="E5" s="23" t="s">
        <v>50</v>
      </c>
      <c r="F5" s="23" t="s">
        <v>52</v>
      </c>
      <c r="G5" s="17" t="s">
        <v>51</v>
      </c>
    </row>
    <row r="6" spans="1:7" s="48" customFormat="1" ht="12.75">
      <c r="A6" s="49" t="s">
        <v>53</v>
      </c>
      <c r="B6" s="50">
        <v>365.5</v>
      </c>
      <c r="C6" s="51">
        <f>+B6/B$6</f>
        <v>1</v>
      </c>
      <c r="D6" s="50">
        <v>423.6</v>
      </c>
      <c r="E6" s="51">
        <f>+D6/D$6</f>
        <v>1</v>
      </c>
      <c r="F6" s="52">
        <f>+D6-B6</f>
        <v>58.10000000000002</v>
      </c>
      <c r="G6" s="53">
        <f>+F6/B6</f>
        <v>0.15896032831737353</v>
      </c>
    </row>
    <row r="7" spans="1:7" ht="12.75">
      <c r="A7" s="18" t="s">
        <v>47</v>
      </c>
      <c r="B7" s="41">
        <v>-315.4</v>
      </c>
      <c r="C7" s="54">
        <f>+B7/B$6</f>
        <v>-0.8629274965800273</v>
      </c>
      <c r="D7" s="41">
        <v>-361.6</v>
      </c>
      <c r="E7" s="54">
        <f>+D7/D$6</f>
        <v>-0.8536355051935789</v>
      </c>
      <c r="F7" s="41">
        <f>+D7-B7</f>
        <v>-46.200000000000045</v>
      </c>
      <c r="G7" s="39">
        <f>+F7/B7</f>
        <v>0.14648065948002553</v>
      </c>
    </row>
    <row r="8" spans="1:7" ht="12.75">
      <c r="A8" s="18" t="s">
        <v>18</v>
      </c>
      <c r="B8" s="41">
        <v>-11.5</v>
      </c>
      <c r="C8" s="54">
        <f>+B8/B$6</f>
        <v>-0.03146374829001368</v>
      </c>
      <c r="D8" s="41">
        <v>-14.3</v>
      </c>
      <c r="E8" s="54">
        <f>+D8/D$6</f>
        <v>-0.03375826251180359</v>
      </c>
      <c r="F8" s="41">
        <f>+D8-B8</f>
        <v>-2.8000000000000007</v>
      </c>
      <c r="G8" s="39">
        <f>+F8/B8</f>
        <v>0.24347826086956528</v>
      </c>
    </row>
    <row r="9" spans="1:7" ht="12.75">
      <c r="A9" s="18" t="s">
        <v>22</v>
      </c>
      <c r="B9" s="19">
        <v>6.3</v>
      </c>
      <c r="C9" s="37">
        <f>+B9/B$6</f>
        <v>0.017236662106703146</v>
      </c>
      <c r="D9" s="57">
        <v>10.3</v>
      </c>
      <c r="E9" s="37">
        <f>+D9/D$6</f>
        <v>0.024315391879131256</v>
      </c>
      <c r="F9" s="41">
        <f>+D9-B9</f>
        <v>4.000000000000001</v>
      </c>
      <c r="G9" s="39">
        <f>+F9/B9</f>
        <v>0.6349206349206351</v>
      </c>
    </row>
    <row r="10" spans="1:7" s="48" customFormat="1" ht="12.75">
      <c r="A10" s="43" t="s">
        <v>48</v>
      </c>
      <c r="B10" s="44">
        <f>SUM(B6:B9)</f>
        <v>44.90000000000002</v>
      </c>
      <c r="C10" s="45">
        <f>+B10/B$6</f>
        <v>0.12284541723666216</v>
      </c>
      <c r="D10" s="58">
        <f>SUM(D6:D9)</f>
        <v>58</v>
      </c>
      <c r="E10" s="45">
        <f>+D10/D$6</f>
        <v>0.1369216241737488</v>
      </c>
      <c r="F10" s="46">
        <f>+D10-B10</f>
        <v>13.09999999999998</v>
      </c>
      <c r="G10" s="47">
        <f>+F10/B10</f>
        <v>0.2917594654788413</v>
      </c>
    </row>
    <row r="12" spans="1:5" ht="12.75">
      <c r="A12" s="14"/>
      <c r="B12" s="15">
        <v>39172</v>
      </c>
      <c r="C12" s="15">
        <v>39538</v>
      </c>
      <c r="D12" s="23" t="str">
        <f>+F5</f>
        <v>Ch.</v>
      </c>
      <c r="E12" s="17" t="str">
        <f>+G5</f>
        <v>Ch.%</v>
      </c>
    </row>
    <row r="13" spans="1:5" ht="12.75">
      <c r="A13" s="18" t="s">
        <v>54</v>
      </c>
      <c r="B13" s="19">
        <v>883.5</v>
      </c>
      <c r="C13" s="19">
        <v>1051.4</v>
      </c>
      <c r="D13" s="41">
        <f>+C13-B13</f>
        <v>167.9000000000001</v>
      </c>
      <c r="E13" s="39">
        <f>+D13/B13</f>
        <v>0.19003961516694973</v>
      </c>
    </row>
    <row r="14" spans="1:5" ht="12.75">
      <c r="A14" s="18" t="s">
        <v>55</v>
      </c>
      <c r="B14" s="19">
        <v>950.6</v>
      </c>
      <c r="C14" s="19">
        <v>1095.7</v>
      </c>
      <c r="D14" s="41">
        <f>+C14-B14</f>
        <v>145.10000000000002</v>
      </c>
      <c r="E14" s="39">
        <f>+D14/B14</f>
        <v>0.15264043761834634</v>
      </c>
    </row>
    <row r="15" spans="1:5" ht="12.75">
      <c r="A15" s="67" t="s">
        <v>56</v>
      </c>
      <c r="B15" s="22">
        <v>89.4</v>
      </c>
      <c r="C15" s="22">
        <v>87.5</v>
      </c>
      <c r="D15" s="42">
        <f>+C15-B15</f>
        <v>-1.9000000000000057</v>
      </c>
      <c r="E15" s="40">
        <f>+D15/B15</f>
        <v>-0.021252796420581716</v>
      </c>
    </row>
    <row r="17" spans="1:5" ht="12.75">
      <c r="A17" s="14" t="s">
        <v>59</v>
      </c>
      <c r="B17" s="15">
        <v>39172</v>
      </c>
      <c r="C17" s="15">
        <v>39538</v>
      </c>
      <c r="D17" s="23" t="str">
        <f>+D12</f>
        <v>Ch.</v>
      </c>
      <c r="E17" s="17" t="str">
        <f>+E12</f>
        <v>Ch.%</v>
      </c>
    </row>
    <row r="18" spans="1:5" ht="12.75">
      <c r="A18" s="18" t="str">
        <f>+A10</f>
        <v>EBITDA</v>
      </c>
      <c r="B18" s="19">
        <f>+B10</f>
        <v>44.90000000000002</v>
      </c>
      <c r="C18" s="57">
        <f>+D10</f>
        <v>58</v>
      </c>
      <c r="D18" s="41">
        <f>+C18-B18</f>
        <v>13.09999999999998</v>
      </c>
      <c r="E18" s="39">
        <f>+D18/B18</f>
        <v>0.2917594654788413</v>
      </c>
    </row>
    <row r="19" spans="1:5" ht="12.75">
      <c r="A19" s="18" t="s">
        <v>57</v>
      </c>
      <c r="B19" s="19">
        <v>134.5</v>
      </c>
      <c r="C19" s="19">
        <v>154.3</v>
      </c>
      <c r="D19" s="41">
        <f>+C19-B19</f>
        <v>19.80000000000001</v>
      </c>
      <c r="E19" s="39">
        <f>+D19/B19</f>
        <v>0.14721189591078077</v>
      </c>
    </row>
    <row r="20" spans="1:5" ht="12.75">
      <c r="A20" s="21" t="s">
        <v>58</v>
      </c>
      <c r="B20" s="38">
        <f>+B18/B19</f>
        <v>0.33382899628252805</v>
      </c>
      <c r="C20" s="38">
        <f>+C18/C19</f>
        <v>0.37589112119248214</v>
      </c>
      <c r="D20" s="56" t="s">
        <v>86</v>
      </c>
      <c r="E20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A5" sqref="A5:A19"/>
    </sheetView>
  </sheetViews>
  <sheetFormatPr defaultColWidth="9.140625" defaultRowHeight="12.75"/>
  <cols>
    <col min="1" max="1" width="41.00390625" style="0" customWidth="1"/>
    <col min="2" max="4" width="9.574218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5" spans="1:7" ht="12.75">
      <c r="A5" s="14" t="s">
        <v>49</v>
      </c>
      <c r="B5" s="15">
        <v>39172</v>
      </c>
      <c r="C5" s="15" t="s">
        <v>2</v>
      </c>
      <c r="D5" s="15">
        <v>39538</v>
      </c>
      <c r="E5" s="23" t="s">
        <v>50</v>
      </c>
      <c r="F5" s="23" t="s">
        <v>52</v>
      </c>
      <c r="G5" s="17" t="s">
        <v>51</v>
      </c>
    </row>
    <row r="6" spans="1:7" ht="12.75">
      <c r="A6" s="49" t="s">
        <v>53</v>
      </c>
      <c r="B6" s="50">
        <v>152.9</v>
      </c>
      <c r="C6" s="51">
        <f>+B6/B$6</f>
        <v>1</v>
      </c>
      <c r="D6" s="50">
        <v>323.7</v>
      </c>
      <c r="E6" s="51">
        <f>+D6/D$6</f>
        <v>1</v>
      </c>
      <c r="F6" s="52">
        <f>+D6-B6</f>
        <v>170.79999999999998</v>
      </c>
      <c r="G6" s="53">
        <f>+F6/B6</f>
        <v>1.1170699803793327</v>
      </c>
    </row>
    <row r="7" spans="1:7" ht="12.75">
      <c r="A7" s="18" t="s">
        <v>47</v>
      </c>
      <c r="B7" s="41">
        <v>-143.2</v>
      </c>
      <c r="C7" s="54">
        <f>+B7/B$6</f>
        <v>-0.9365598430346631</v>
      </c>
      <c r="D7" s="41">
        <v>-313.1</v>
      </c>
      <c r="E7" s="54">
        <f>+D7/D$6</f>
        <v>-0.9672536299042325</v>
      </c>
      <c r="F7" s="41">
        <f>+D7-B7</f>
        <v>-169.90000000000003</v>
      </c>
      <c r="G7" s="39">
        <f>+F7/B7</f>
        <v>1.1864525139664808</v>
      </c>
    </row>
    <row r="8" spans="1:7" ht="12.75">
      <c r="A8" s="18" t="s">
        <v>18</v>
      </c>
      <c r="B8" s="41">
        <v>-4.8</v>
      </c>
      <c r="C8" s="54">
        <f>+B8/B$6</f>
        <v>-0.031393067364290386</v>
      </c>
      <c r="D8" s="41">
        <v>-4.705</v>
      </c>
      <c r="E8" s="54">
        <f>+D8/D$6</f>
        <v>-0.014535063330244053</v>
      </c>
      <c r="F8" s="41">
        <f>+D8-B8</f>
        <v>0.09499999999999975</v>
      </c>
      <c r="G8" s="39">
        <f>+F8/B8</f>
        <v>-0.019791666666666617</v>
      </c>
    </row>
    <row r="9" spans="1:7" ht="12.75">
      <c r="A9" s="18" t="s">
        <v>22</v>
      </c>
      <c r="B9" s="19">
        <v>3.8</v>
      </c>
      <c r="C9" s="37">
        <f>+B9/B$6</f>
        <v>0.024852844996729885</v>
      </c>
      <c r="D9" s="57">
        <v>5.535</v>
      </c>
      <c r="E9" s="37">
        <f>+D9/D$6</f>
        <v>0.017099165894346617</v>
      </c>
      <c r="F9" s="41">
        <f>+D9-B9</f>
        <v>1.7350000000000003</v>
      </c>
      <c r="G9" s="39">
        <f>+F9/B9</f>
        <v>0.45657894736842114</v>
      </c>
    </row>
    <row r="10" spans="1:7" ht="12.75">
      <c r="A10" s="43" t="s">
        <v>48</v>
      </c>
      <c r="B10" s="44">
        <f>SUM(B6:B9)</f>
        <v>8.700000000000017</v>
      </c>
      <c r="C10" s="45">
        <f>+B10/B$6</f>
        <v>0.05689993459777643</v>
      </c>
      <c r="D10" s="58">
        <f>SUM(D6:D9)</f>
        <v>11.429999999999966</v>
      </c>
      <c r="E10" s="45">
        <f>+D10/D$6</f>
        <v>0.03531047265987015</v>
      </c>
      <c r="F10" s="46">
        <f>+D10-B10</f>
        <v>2.729999999999949</v>
      </c>
      <c r="G10" s="47">
        <f>+F10/B10</f>
        <v>0.3137931034482694</v>
      </c>
    </row>
    <row r="12" spans="1:5" ht="12.75">
      <c r="A12" s="14"/>
      <c r="B12" s="15">
        <f>+B5</f>
        <v>39172</v>
      </c>
      <c r="C12" s="15">
        <f>+D5</f>
        <v>39538</v>
      </c>
      <c r="D12" s="23" t="str">
        <f>+F5</f>
        <v>Ch.</v>
      </c>
      <c r="E12" s="17" t="str">
        <f>+G5</f>
        <v>Ch.%</v>
      </c>
    </row>
    <row r="13" spans="1:5" ht="12.75">
      <c r="A13" s="18" t="s">
        <v>61</v>
      </c>
      <c r="B13" s="19">
        <v>1029</v>
      </c>
      <c r="C13" s="19">
        <v>1240.3</v>
      </c>
      <c r="D13" s="19">
        <f>+C13-B13</f>
        <v>211.29999999999995</v>
      </c>
      <c r="E13" s="39">
        <f>+D13/B13</f>
        <v>0.20534499514091348</v>
      </c>
    </row>
    <row r="14" spans="1:5" ht="12.75">
      <c r="A14" s="21" t="s">
        <v>62</v>
      </c>
      <c r="B14" s="22">
        <v>563.4</v>
      </c>
      <c r="C14" s="22">
        <v>572</v>
      </c>
      <c r="D14" s="22">
        <f>+C14-B14</f>
        <v>8.600000000000023</v>
      </c>
      <c r="E14" s="40">
        <f>+D14/B14</f>
        <v>0.015264465743699012</v>
      </c>
    </row>
    <row r="16" spans="1:5" ht="12.75">
      <c r="A16" s="14" t="s">
        <v>59</v>
      </c>
      <c r="B16" s="15">
        <f>+B12</f>
        <v>39172</v>
      </c>
      <c r="C16" s="15">
        <f>+D5</f>
        <v>39538</v>
      </c>
      <c r="D16" s="23" t="str">
        <f>+D12</f>
        <v>Ch.</v>
      </c>
      <c r="E16" s="16" t="str">
        <f>+E12</f>
        <v>Ch.%</v>
      </c>
    </row>
    <row r="17" spans="1:5" ht="12.75">
      <c r="A17" s="18" t="str">
        <f>+A10</f>
        <v>EBITDA</v>
      </c>
      <c r="B17" s="19">
        <v>8.6</v>
      </c>
      <c r="C17" s="19">
        <v>11.4</v>
      </c>
      <c r="D17" s="41">
        <f>+C17-B17</f>
        <v>2.8000000000000007</v>
      </c>
      <c r="E17" s="39">
        <f>+D17/B17</f>
        <v>0.3255813953488373</v>
      </c>
    </row>
    <row r="18" spans="1:5" ht="12.75">
      <c r="A18" s="18" t="s">
        <v>57</v>
      </c>
      <c r="B18" s="19">
        <f>+GAS!B19</f>
        <v>134.5</v>
      </c>
      <c r="C18" s="19">
        <f>+GAS!C19</f>
        <v>154.3</v>
      </c>
      <c r="D18" s="41">
        <f>+C18-B18</f>
        <v>19.80000000000001</v>
      </c>
      <c r="E18" s="39">
        <f>+D18/B18</f>
        <v>0.14721189591078077</v>
      </c>
    </row>
    <row r="19" spans="1:5" ht="12.75">
      <c r="A19" s="21" t="s">
        <v>58</v>
      </c>
      <c r="B19" s="38">
        <f>+B17/B18</f>
        <v>0.06394052044609665</v>
      </c>
      <c r="C19" s="38">
        <f>+C17/C18</f>
        <v>0.07388204795852235</v>
      </c>
      <c r="D19" s="55" t="s">
        <v>85</v>
      </c>
      <c r="E19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A5" sqref="A5:A2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9.5742187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4" t="s">
        <v>49</v>
      </c>
      <c r="B5" s="15">
        <v>39172</v>
      </c>
      <c r="C5" s="15" t="s">
        <v>2</v>
      </c>
      <c r="D5" s="15">
        <v>39538</v>
      </c>
      <c r="E5" s="23" t="s">
        <v>50</v>
      </c>
      <c r="F5" s="23" t="s">
        <v>52</v>
      </c>
      <c r="G5" s="17" t="s">
        <v>51</v>
      </c>
    </row>
    <row r="6" spans="1:7" ht="12.75">
      <c r="A6" s="49" t="s">
        <v>53</v>
      </c>
      <c r="B6" s="50">
        <v>94.7</v>
      </c>
      <c r="C6" s="51">
        <f>+B6/B$6</f>
        <v>1</v>
      </c>
      <c r="D6" s="50">
        <v>104.3</v>
      </c>
      <c r="E6" s="51">
        <f>+D6/D$6</f>
        <v>1</v>
      </c>
      <c r="F6" s="52">
        <f>+D6-B6</f>
        <v>9.599999999999994</v>
      </c>
      <c r="G6" s="53">
        <f>+F6/B6</f>
        <v>0.10137275607180564</v>
      </c>
    </row>
    <row r="7" spans="1:7" ht="12.75">
      <c r="A7" s="18" t="s">
        <v>47</v>
      </c>
      <c r="B7" s="41">
        <v>-76</v>
      </c>
      <c r="C7" s="54">
        <f>+B7/B$6</f>
        <v>-0.8025343189017952</v>
      </c>
      <c r="D7" s="41">
        <v>-84.8</v>
      </c>
      <c r="E7" s="54">
        <f>+D7/D$6</f>
        <v>-0.8130393096836049</v>
      </c>
      <c r="F7" s="41">
        <f>+D7-B7</f>
        <v>-8.799999999999997</v>
      </c>
      <c r="G7" s="39">
        <f>+F7/B7</f>
        <v>0.11578947368421048</v>
      </c>
    </row>
    <row r="8" spans="1:7" ht="12.75">
      <c r="A8" s="18" t="s">
        <v>18</v>
      </c>
      <c r="B8" s="41">
        <v>-21.7</v>
      </c>
      <c r="C8" s="54">
        <f>+B8/B$6</f>
        <v>-0.22914466737064412</v>
      </c>
      <c r="D8" s="41">
        <v>-24.95</v>
      </c>
      <c r="E8" s="54">
        <f>+D8/D$6</f>
        <v>-0.2392138063279003</v>
      </c>
      <c r="F8" s="41">
        <f>+D8-B8</f>
        <v>-3.25</v>
      </c>
      <c r="G8" s="39">
        <f>+F8/B8</f>
        <v>0.14976958525345624</v>
      </c>
    </row>
    <row r="9" spans="1:7" ht="12.75">
      <c r="A9" s="18" t="s">
        <v>22</v>
      </c>
      <c r="B9" s="19">
        <v>30.4</v>
      </c>
      <c r="C9" s="37">
        <f>+B9/B$6</f>
        <v>0.32101372756071805</v>
      </c>
      <c r="D9" s="57">
        <v>34.88</v>
      </c>
      <c r="E9" s="37">
        <f>+D9/D$6</f>
        <v>0.33441994247363377</v>
      </c>
      <c r="F9" s="41">
        <f>+D9-B9</f>
        <v>4.480000000000004</v>
      </c>
      <c r="G9" s="39">
        <f>+F9/B9</f>
        <v>0.1473684210526317</v>
      </c>
    </row>
    <row r="10" spans="1:7" ht="12.75">
      <c r="A10" s="43" t="s">
        <v>48</v>
      </c>
      <c r="B10" s="61">
        <f>SUM(B6:B9)</f>
        <v>27.400000000000002</v>
      </c>
      <c r="C10" s="45">
        <f>+B10/B$6</f>
        <v>0.2893347412882788</v>
      </c>
      <c r="D10" s="58">
        <f>SUM(D6:D9)</f>
        <v>29.430000000000003</v>
      </c>
      <c r="E10" s="45">
        <f>+D10/D$6</f>
        <v>0.28216682646212854</v>
      </c>
      <c r="F10" s="46">
        <f>+D10-B10</f>
        <v>2.030000000000001</v>
      </c>
      <c r="G10" s="47">
        <f>+F10/B10</f>
        <v>0.07408759124087595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5" ht="12.75">
      <c r="A12" s="14"/>
      <c r="B12" s="15">
        <f>+B5</f>
        <v>39172</v>
      </c>
      <c r="C12" s="15">
        <f>+D5</f>
        <v>39538</v>
      </c>
      <c r="D12" s="23" t="str">
        <f>+F5</f>
        <v>Ch.</v>
      </c>
      <c r="E12" s="17" t="str">
        <f>+G5</f>
        <v>Ch.%</v>
      </c>
    </row>
    <row r="13" spans="1:5" ht="12.75">
      <c r="A13" s="18" t="s">
        <v>55</v>
      </c>
      <c r="B13" s="19"/>
      <c r="C13" s="19"/>
      <c r="D13" s="19"/>
      <c r="E13" s="20"/>
    </row>
    <row r="14" spans="1:5" ht="12.75">
      <c r="A14" s="18" t="s">
        <v>63</v>
      </c>
      <c r="B14" s="19">
        <v>56.3</v>
      </c>
      <c r="C14" s="59">
        <v>58.44</v>
      </c>
      <c r="D14" s="41">
        <f>+C14-B14</f>
        <v>2.1400000000000006</v>
      </c>
      <c r="E14" s="39">
        <f>+D14/B14</f>
        <v>0.0380106571936057</v>
      </c>
    </row>
    <row r="15" spans="1:5" ht="12.75">
      <c r="A15" s="18" t="s">
        <v>65</v>
      </c>
      <c r="B15" s="19">
        <v>47.9</v>
      </c>
      <c r="C15" s="59">
        <v>50.75</v>
      </c>
      <c r="D15" s="41">
        <f>+C15-B15</f>
        <v>2.8500000000000014</v>
      </c>
      <c r="E15" s="39">
        <f>+D15/B15</f>
        <v>0.059498956158663914</v>
      </c>
    </row>
    <row r="16" spans="1:5" ht="12.75">
      <c r="A16" s="21" t="s">
        <v>64</v>
      </c>
      <c r="B16" s="22">
        <v>49.8</v>
      </c>
      <c r="C16" s="60">
        <v>50.85</v>
      </c>
      <c r="D16" s="42">
        <f>+C16-B16</f>
        <v>1.0500000000000043</v>
      </c>
      <c r="E16" s="40">
        <f>+D16/B16</f>
        <v>0.021084337349397676</v>
      </c>
    </row>
    <row r="18" spans="1:5" ht="12.75">
      <c r="A18" s="14" t="s">
        <v>59</v>
      </c>
      <c r="B18" s="15">
        <f>+B12</f>
        <v>39172</v>
      </c>
      <c r="C18" s="15">
        <f>+C12</f>
        <v>39538</v>
      </c>
      <c r="D18" s="23" t="str">
        <f>+D12</f>
        <v>Ch.</v>
      </c>
      <c r="E18" s="16" t="str">
        <f>+E12</f>
        <v>Ch.%</v>
      </c>
    </row>
    <row r="19" spans="1:5" ht="12.75">
      <c r="A19" s="18" t="str">
        <f>+A10</f>
        <v>EBITDA</v>
      </c>
      <c r="B19" s="57">
        <f>+B10</f>
        <v>27.400000000000002</v>
      </c>
      <c r="C19" s="57">
        <f>+D10</f>
        <v>29.430000000000003</v>
      </c>
      <c r="D19" s="41">
        <f>+C19-B19</f>
        <v>2.030000000000001</v>
      </c>
      <c r="E19" s="39">
        <f>+D19/B19</f>
        <v>0.07408759124087595</v>
      </c>
    </row>
    <row r="20" spans="1:5" ht="12.75">
      <c r="A20" s="18" t="s">
        <v>57</v>
      </c>
      <c r="B20" s="19">
        <f>+Electricity!B18</f>
        <v>134.5</v>
      </c>
      <c r="C20" s="19">
        <f>+Electricity!C18</f>
        <v>154.3</v>
      </c>
      <c r="D20" s="41">
        <f>+C20-B20</f>
        <v>19.80000000000001</v>
      </c>
      <c r="E20" s="39">
        <f>+D20/B20</f>
        <v>0.14721189591078077</v>
      </c>
    </row>
    <row r="21" spans="1:5" ht="12.75">
      <c r="A21" s="21" t="s">
        <v>58</v>
      </c>
      <c r="B21" s="38">
        <f>+B19/B20</f>
        <v>0.20371747211895913</v>
      </c>
      <c r="C21" s="38">
        <f>+C19/C20</f>
        <v>0.19073233959818536</v>
      </c>
      <c r="D21" s="55" t="s">
        <v>84</v>
      </c>
      <c r="E21" s="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4">
      <selection activeCell="A5" sqref="A5:A29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5" spans="1:7" ht="12.75">
      <c r="A5" s="14" t="s">
        <v>49</v>
      </c>
      <c r="B5" s="15">
        <v>39172</v>
      </c>
      <c r="C5" s="15" t="s">
        <v>2</v>
      </c>
      <c r="D5" s="15">
        <v>39538</v>
      </c>
      <c r="E5" s="23" t="s">
        <v>50</v>
      </c>
      <c r="F5" s="23" t="s">
        <v>52</v>
      </c>
      <c r="G5" s="17" t="s">
        <v>51</v>
      </c>
    </row>
    <row r="6" spans="1:7" ht="12.75">
      <c r="A6" s="49" t="s">
        <v>53</v>
      </c>
      <c r="B6" s="50">
        <v>137</v>
      </c>
      <c r="C6" s="51">
        <f>+B6/B$6</f>
        <v>1</v>
      </c>
      <c r="D6" s="50">
        <v>148.7</v>
      </c>
      <c r="E6" s="51">
        <f>+D6/D$6</f>
        <v>1</v>
      </c>
      <c r="F6" s="52">
        <f>+D6-B6</f>
        <v>11.699999999999989</v>
      </c>
      <c r="G6" s="53">
        <f>+F6/B6</f>
        <v>0.08540145985401451</v>
      </c>
    </row>
    <row r="7" spans="1:7" ht="12.75">
      <c r="A7" s="18" t="s">
        <v>47</v>
      </c>
      <c r="B7" s="41">
        <v>-64.18</v>
      </c>
      <c r="C7" s="54">
        <f>+B7/B$6</f>
        <v>-0.4684671532846716</v>
      </c>
      <c r="D7" s="41">
        <v>-72.04</v>
      </c>
      <c r="E7" s="54">
        <f>+D7/D$6</f>
        <v>-0.48446536650975125</v>
      </c>
      <c r="F7" s="41">
        <f>+D7-B7</f>
        <v>-7.859999999999999</v>
      </c>
      <c r="G7" s="39">
        <f>+F7/B7</f>
        <v>0.12246805858522902</v>
      </c>
    </row>
    <row r="8" spans="1:7" ht="12.75">
      <c r="A8" s="18" t="s">
        <v>18</v>
      </c>
      <c r="B8" s="41">
        <v>-32.5</v>
      </c>
      <c r="C8" s="54">
        <f>+B8/B$6</f>
        <v>-0.23722627737226276</v>
      </c>
      <c r="D8" s="41">
        <v>-35.7</v>
      </c>
      <c r="E8" s="54">
        <f>+D8/D$6</f>
        <v>-0.24008069939475457</v>
      </c>
      <c r="F8" s="41">
        <f>+D8-B8</f>
        <v>-3.200000000000003</v>
      </c>
      <c r="G8" s="39">
        <f>+F8/B8</f>
        <v>0.09846153846153854</v>
      </c>
    </row>
    <row r="9" spans="1:7" ht="12.75">
      <c r="A9" s="18" t="s">
        <v>22</v>
      </c>
      <c r="B9" s="19">
        <v>1.511</v>
      </c>
      <c r="C9" s="37">
        <f>+B9/B$6</f>
        <v>0.01102919708029197</v>
      </c>
      <c r="D9" s="57">
        <v>3.36</v>
      </c>
      <c r="E9" s="37">
        <f>+D9/D$6</f>
        <v>0.022595830531271018</v>
      </c>
      <c r="F9" s="41">
        <f>+D9-B9</f>
        <v>1.849</v>
      </c>
      <c r="G9" s="39">
        <f>+F9/B9</f>
        <v>1.2236929185969556</v>
      </c>
    </row>
    <row r="10" spans="1:7" ht="12.75">
      <c r="A10" s="43" t="s">
        <v>48</v>
      </c>
      <c r="B10" s="61">
        <f>SUM(B6:B9)</f>
        <v>41.830999999999996</v>
      </c>
      <c r="C10" s="45">
        <f>+B10/B$6</f>
        <v>0.30533576642335764</v>
      </c>
      <c r="D10" s="58">
        <f>SUM(D6:D9)</f>
        <v>44.31999999999998</v>
      </c>
      <c r="E10" s="45">
        <f>+D10/D$6</f>
        <v>0.2980497646267652</v>
      </c>
      <c r="F10" s="46">
        <f>+D10-B10</f>
        <v>2.488999999999983</v>
      </c>
      <c r="G10" s="47">
        <f>+F10/B10</f>
        <v>0.05950132676722964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7" ht="12.75">
      <c r="A12" s="14" t="s">
        <v>60</v>
      </c>
      <c r="B12" s="15">
        <f>+B5</f>
        <v>39172</v>
      </c>
      <c r="C12" s="23" t="s">
        <v>2</v>
      </c>
      <c r="D12" s="15">
        <f>+D5</f>
        <v>39538</v>
      </c>
      <c r="E12" s="23" t="s">
        <v>2</v>
      </c>
      <c r="F12" s="23" t="str">
        <f>+F5</f>
        <v>Ch.</v>
      </c>
      <c r="G12" s="17" t="str">
        <f>+G5</f>
        <v>Ch.%</v>
      </c>
    </row>
    <row r="13" spans="1:7" ht="12.75">
      <c r="A13" s="18" t="s">
        <v>66</v>
      </c>
      <c r="B13" s="19">
        <v>381.5</v>
      </c>
      <c r="C13" s="37">
        <f>+B13/B$17</f>
        <v>0.35717629435446124</v>
      </c>
      <c r="D13" s="19">
        <v>396.9</v>
      </c>
      <c r="E13" s="37">
        <f>+D13/D$17</f>
        <v>0.34873912661453293</v>
      </c>
      <c r="F13" s="41">
        <f>+D13-B13</f>
        <v>15.399999999999977</v>
      </c>
      <c r="G13" s="39">
        <f>+F13/B13</f>
        <v>0.04036697247706416</v>
      </c>
    </row>
    <row r="14" spans="1:7" ht="12.75">
      <c r="A14" s="18" t="s">
        <v>67</v>
      </c>
      <c r="B14" s="19">
        <v>361.6</v>
      </c>
      <c r="C14" s="37">
        <f aca="true" t="shared" si="0" ref="C14:E17">+B14/B$17</f>
        <v>0.3385450800486846</v>
      </c>
      <c r="D14" s="19">
        <v>335.3</v>
      </c>
      <c r="E14" s="37">
        <f t="shared" si="0"/>
        <v>0.29461383006765657</v>
      </c>
      <c r="F14" s="41">
        <f aca="true" t="shared" si="1" ref="F14:F24">+D14-B14</f>
        <v>-26.30000000000001</v>
      </c>
      <c r="G14" s="39">
        <f aca="true" t="shared" si="2" ref="G14:G24">+F14/B14</f>
        <v>-0.07273230088495578</v>
      </c>
    </row>
    <row r="15" spans="1:7" ht="12.75">
      <c r="A15" s="18" t="s">
        <v>68</v>
      </c>
      <c r="B15" s="19">
        <v>222</v>
      </c>
      <c r="C15" s="37">
        <f t="shared" si="0"/>
        <v>0.2078457073307743</v>
      </c>
      <c r="D15" s="19">
        <v>290.2</v>
      </c>
      <c r="E15" s="37">
        <f t="shared" si="0"/>
        <v>0.2549863808101221</v>
      </c>
      <c r="F15" s="41">
        <f t="shared" si="1"/>
        <v>68.19999999999999</v>
      </c>
      <c r="G15" s="39">
        <f t="shared" si="2"/>
        <v>0.3072072072072072</v>
      </c>
    </row>
    <row r="16" spans="1:7" ht="12.75">
      <c r="A16" s="18" t="s">
        <v>69</v>
      </c>
      <c r="B16" s="19">
        <v>103</v>
      </c>
      <c r="C16" s="37">
        <f t="shared" si="0"/>
        <v>0.09643291826607997</v>
      </c>
      <c r="D16" s="19">
        <v>115.7</v>
      </c>
      <c r="E16" s="37">
        <f t="shared" si="0"/>
        <v>0.10166066250768824</v>
      </c>
      <c r="F16" s="41">
        <f t="shared" si="1"/>
        <v>12.700000000000003</v>
      </c>
      <c r="G16" s="39">
        <f t="shared" si="2"/>
        <v>0.12330097087378644</v>
      </c>
    </row>
    <row r="17" spans="1:7" s="48" customFormat="1" ht="12.75">
      <c r="A17" s="49" t="s">
        <v>70</v>
      </c>
      <c r="B17" s="50">
        <f>SUM(B13:B16)</f>
        <v>1068.1</v>
      </c>
      <c r="C17" s="51">
        <f t="shared" si="0"/>
        <v>1</v>
      </c>
      <c r="D17" s="50">
        <f>SUM(D13:D16)</f>
        <v>1138.1000000000001</v>
      </c>
      <c r="E17" s="51">
        <f t="shared" si="0"/>
        <v>1</v>
      </c>
      <c r="F17" s="52">
        <f t="shared" si="1"/>
        <v>70.00000000000023</v>
      </c>
      <c r="G17" s="53">
        <f t="shared" si="2"/>
        <v>0.06553693474393806</v>
      </c>
    </row>
    <row r="18" spans="1:7" ht="12.75">
      <c r="A18" s="18" t="s">
        <v>71</v>
      </c>
      <c r="B18" s="19">
        <v>363.1</v>
      </c>
      <c r="C18" s="37">
        <f>+B18/B$24</f>
        <v>0.3399494429360547</v>
      </c>
      <c r="D18" s="19">
        <v>352.2</v>
      </c>
      <c r="E18" s="37">
        <f>+D18/D$24</f>
        <v>0.3094903339191564</v>
      </c>
      <c r="F18" s="41">
        <f t="shared" si="1"/>
        <v>-10.900000000000034</v>
      </c>
      <c r="G18" s="39">
        <f t="shared" si="2"/>
        <v>-0.03001927843569274</v>
      </c>
    </row>
    <row r="19" spans="1:7" ht="12.75">
      <c r="A19" s="18" t="s">
        <v>72</v>
      </c>
      <c r="B19" s="19">
        <v>138.5</v>
      </c>
      <c r="C19" s="37">
        <f aca="true" t="shared" si="3" ref="C19:E24">+B19/B$24</f>
        <v>0.12966950660050558</v>
      </c>
      <c r="D19" s="19">
        <v>142</v>
      </c>
      <c r="E19" s="37">
        <f t="shared" si="3"/>
        <v>0.12478031634446397</v>
      </c>
      <c r="F19" s="41">
        <f t="shared" si="1"/>
        <v>3.5</v>
      </c>
      <c r="G19" s="39">
        <f t="shared" si="2"/>
        <v>0.02527075812274368</v>
      </c>
    </row>
    <row r="20" spans="1:7" ht="12.75">
      <c r="A20" s="18" t="s">
        <v>73</v>
      </c>
      <c r="B20" s="19">
        <v>65.8</v>
      </c>
      <c r="C20" s="37">
        <f t="shared" si="3"/>
        <v>0.06160471865930157</v>
      </c>
      <c r="D20" s="19">
        <v>87.9</v>
      </c>
      <c r="E20" s="37">
        <f t="shared" si="3"/>
        <v>0.07724077328646749</v>
      </c>
      <c r="F20" s="41">
        <f t="shared" si="1"/>
        <v>22.10000000000001</v>
      </c>
      <c r="G20" s="39">
        <f t="shared" si="2"/>
        <v>0.33586626139817644</v>
      </c>
    </row>
    <row r="21" spans="1:7" ht="12.75">
      <c r="A21" s="18" t="s">
        <v>74</v>
      </c>
      <c r="B21" s="19">
        <v>86.9</v>
      </c>
      <c r="C21" s="37">
        <f t="shared" si="3"/>
        <v>0.08135942327497427</v>
      </c>
      <c r="D21" s="19">
        <v>68.4</v>
      </c>
      <c r="E21" s="37">
        <f t="shared" si="3"/>
        <v>0.0601054481546573</v>
      </c>
      <c r="F21" s="41">
        <f t="shared" si="1"/>
        <v>-18.5</v>
      </c>
      <c r="G21" s="39">
        <f t="shared" si="2"/>
        <v>-0.21288837744533945</v>
      </c>
    </row>
    <row r="22" spans="1:7" ht="12.75">
      <c r="A22" s="18" t="s">
        <v>75</v>
      </c>
      <c r="B22" s="19">
        <v>219.1</v>
      </c>
      <c r="C22" s="37">
        <f t="shared" si="3"/>
        <v>0.20513060574852543</v>
      </c>
      <c r="D22" s="19">
        <v>252.4</v>
      </c>
      <c r="E22" s="37">
        <f t="shared" si="3"/>
        <v>0.221792618629174</v>
      </c>
      <c r="F22" s="41">
        <f t="shared" si="1"/>
        <v>33.30000000000001</v>
      </c>
      <c r="G22" s="39">
        <f t="shared" si="2"/>
        <v>0.15198539479689646</v>
      </c>
    </row>
    <row r="23" spans="1:7" ht="12.75">
      <c r="A23" s="18" t="s">
        <v>76</v>
      </c>
      <c r="B23" s="19">
        <v>194.7</v>
      </c>
      <c r="C23" s="37">
        <f t="shared" si="3"/>
        <v>0.1822863027806385</v>
      </c>
      <c r="D23" s="19">
        <v>235.1</v>
      </c>
      <c r="E23" s="37">
        <f t="shared" si="3"/>
        <v>0.20659050966608083</v>
      </c>
      <c r="F23" s="41">
        <f t="shared" si="1"/>
        <v>40.400000000000006</v>
      </c>
      <c r="G23" s="39">
        <f t="shared" si="2"/>
        <v>0.20749871597329228</v>
      </c>
    </row>
    <row r="24" spans="1:7" s="48" customFormat="1" ht="12.75">
      <c r="A24" s="43" t="str">
        <f>+A17</f>
        <v>Total waste treated</v>
      </c>
      <c r="B24" s="44">
        <f>SUM(B18:B23)</f>
        <v>1068.1</v>
      </c>
      <c r="C24" s="45">
        <f t="shared" si="3"/>
        <v>1</v>
      </c>
      <c r="D24" s="58">
        <f>SUM(D18:D23)</f>
        <v>1138</v>
      </c>
      <c r="E24" s="45">
        <f t="shared" si="3"/>
        <v>1</v>
      </c>
      <c r="F24" s="46">
        <f t="shared" si="1"/>
        <v>69.90000000000009</v>
      </c>
      <c r="G24" s="47">
        <f t="shared" si="2"/>
        <v>0.06544331055144659</v>
      </c>
    </row>
    <row r="26" spans="1:5" ht="12.75">
      <c r="A26" s="14" t="s">
        <v>59</v>
      </c>
      <c r="B26" s="15">
        <f>+B12</f>
        <v>39172</v>
      </c>
      <c r="C26" s="15">
        <f>+D12</f>
        <v>39538</v>
      </c>
      <c r="D26" s="23" t="str">
        <f>+F12</f>
        <v>Ch.</v>
      </c>
      <c r="E26" s="17" t="str">
        <f>+G12</f>
        <v>Ch.%</v>
      </c>
    </row>
    <row r="27" spans="1:5" ht="12.75">
      <c r="A27" s="18" t="str">
        <f>+A10</f>
        <v>EBITDA</v>
      </c>
      <c r="B27" s="57">
        <f>+B10</f>
        <v>41.830999999999996</v>
      </c>
      <c r="C27" s="57">
        <f>+D10</f>
        <v>44.31999999999998</v>
      </c>
      <c r="D27" s="41">
        <f>+C27-B27</f>
        <v>2.488999999999983</v>
      </c>
      <c r="E27" s="39">
        <f>+D27/B27</f>
        <v>0.05950132676722964</v>
      </c>
    </row>
    <row r="28" spans="1:5" ht="12.75">
      <c r="A28" s="18" t="s">
        <v>57</v>
      </c>
      <c r="B28" s="19">
        <f>+Water!B20</f>
        <v>134.5</v>
      </c>
      <c r="C28" s="19">
        <f>+Water!C20</f>
        <v>154.3</v>
      </c>
      <c r="D28" s="41">
        <f>+C28-B28</f>
        <v>19.80000000000001</v>
      </c>
      <c r="E28" s="39">
        <f>+D28/B28</f>
        <v>0.14721189591078077</v>
      </c>
    </row>
    <row r="29" spans="1:5" ht="12.75">
      <c r="A29" s="21" t="s">
        <v>58</v>
      </c>
      <c r="B29" s="38">
        <f>+B27/B28</f>
        <v>0.31101115241635685</v>
      </c>
      <c r="C29" s="38">
        <f>+C27/C28</f>
        <v>0.2872326636422552</v>
      </c>
      <c r="D29" s="55" t="s">
        <v>83</v>
      </c>
      <c r="E29" s="2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3.00390625" style="0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4" t="s">
        <v>49</v>
      </c>
      <c r="B5" s="15">
        <v>39172</v>
      </c>
      <c r="C5" s="15" t="s">
        <v>2</v>
      </c>
      <c r="D5" s="15">
        <v>39538</v>
      </c>
      <c r="E5" s="23" t="s">
        <v>50</v>
      </c>
      <c r="F5" s="23" t="s">
        <v>52</v>
      </c>
      <c r="G5" s="17" t="s">
        <v>51</v>
      </c>
    </row>
    <row r="6" spans="1:7" ht="12.75">
      <c r="A6" s="49" t="s">
        <v>53</v>
      </c>
      <c r="B6" s="50">
        <v>47.7</v>
      </c>
      <c r="C6" s="51">
        <f>+B6/B$6</f>
        <v>1</v>
      </c>
      <c r="D6" s="50">
        <v>55.4</v>
      </c>
      <c r="E6" s="51">
        <f>+D6/D$6</f>
        <v>1</v>
      </c>
      <c r="F6" s="52">
        <f>+D6-B6</f>
        <v>7.699999999999996</v>
      </c>
      <c r="G6" s="53">
        <f>+F6/B6</f>
        <v>0.16142557651991604</v>
      </c>
    </row>
    <row r="7" spans="1:7" ht="12.75">
      <c r="A7" s="18" t="s">
        <v>47</v>
      </c>
      <c r="B7" s="41">
        <v>-35</v>
      </c>
      <c r="C7" s="54">
        <f>+B7/B$6</f>
        <v>-0.7337526205450733</v>
      </c>
      <c r="D7" s="41">
        <v>-43.8</v>
      </c>
      <c r="E7" s="54">
        <f>+D7/D$6</f>
        <v>-0.7906137184115524</v>
      </c>
      <c r="F7" s="41">
        <f>+D7-B7</f>
        <v>-8.799999999999997</v>
      </c>
      <c r="G7" s="39">
        <f>+F7/B7</f>
        <v>0.25142857142857133</v>
      </c>
    </row>
    <row r="8" spans="1:7" ht="12.75">
      <c r="A8" s="18" t="s">
        <v>18</v>
      </c>
      <c r="B8" s="41">
        <v>-6.05</v>
      </c>
      <c r="C8" s="54">
        <f>+B8/B$6</f>
        <v>-0.12683438155136267</v>
      </c>
      <c r="D8" s="41">
        <v>-5.8</v>
      </c>
      <c r="E8" s="54">
        <f>+D8/D$6</f>
        <v>-0.10469314079422383</v>
      </c>
      <c r="F8" s="41">
        <f>+D8-B8</f>
        <v>0.25</v>
      </c>
      <c r="G8" s="39">
        <f>+F8/B8</f>
        <v>-0.04132231404958678</v>
      </c>
    </row>
    <row r="9" spans="1:7" ht="12.75">
      <c r="A9" s="18" t="s">
        <v>22</v>
      </c>
      <c r="B9" s="59">
        <v>5.04</v>
      </c>
      <c r="C9" s="37">
        <f>+B9/B$6</f>
        <v>0.10566037735849056</v>
      </c>
      <c r="D9" s="57">
        <v>5.2</v>
      </c>
      <c r="E9" s="37">
        <f>+D9/D$6</f>
        <v>0.09386281588447654</v>
      </c>
      <c r="F9" s="41">
        <f>+D9-B9</f>
        <v>0.16000000000000014</v>
      </c>
      <c r="G9" s="39">
        <f>+F9/B9</f>
        <v>0.03174603174603177</v>
      </c>
    </row>
    <row r="10" spans="1:7" ht="12.75">
      <c r="A10" s="43" t="s">
        <v>48</v>
      </c>
      <c r="B10" s="61">
        <f>SUM(B6:B9)</f>
        <v>11.690000000000003</v>
      </c>
      <c r="C10" s="45">
        <f>+B10/B$6</f>
        <v>0.24507337526205455</v>
      </c>
      <c r="D10" s="58">
        <f>SUM(D6:D9)</f>
        <v>11.000000000000002</v>
      </c>
      <c r="E10" s="45">
        <f>+D10/D$6</f>
        <v>0.1985559566787004</v>
      </c>
      <c r="F10" s="46">
        <f>+D10-B10</f>
        <v>-0.6900000000000013</v>
      </c>
      <c r="G10" s="47">
        <f>+F10/B10</f>
        <v>-0.059024807527801634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5" ht="12.75">
      <c r="A12" s="14"/>
      <c r="B12" s="15">
        <f>+B5</f>
        <v>39172</v>
      </c>
      <c r="C12" s="15">
        <f>+D5</f>
        <v>39538</v>
      </c>
      <c r="D12" s="23" t="str">
        <f>+F5</f>
        <v>Ch.</v>
      </c>
      <c r="E12" s="17" t="str">
        <f>+G5</f>
        <v>Ch.%</v>
      </c>
    </row>
    <row r="13" spans="1:5" ht="12.75">
      <c r="A13" s="18" t="s">
        <v>77</v>
      </c>
      <c r="B13" s="19"/>
      <c r="C13" s="19"/>
      <c r="D13" s="19"/>
      <c r="E13" s="20"/>
    </row>
    <row r="14" spans="1:5" ht="12.75">
      <c r="A14" s="18" t="s">
        <v>78</v>
      </c>
      <c r="B14" s="19">
        <v>170</v>
      </c>
      <c r="C14" s="19">
        <v>205.8</v>
      </c>
      <c r="D14" s="41">
        <f>+C14-B14</f>
        <v>35.80000000000001</v>
      </c>
      <c r="E14" s="39">
        <f>+D14/B14</f>
        <v>0.21058823529411771</v>
      </c>
    </row>
    <row r="15" spans="1:5" ht="12.75">
      <c r="A15" s="18" t="s">
        <v>79</v>
      </c>
      <c r="B15" s="19"/>
      <c r="C15" s="19"/>
      <c r="D15" s="41"/>
      <c r="E15" s="20"/>
    </row>
    <row r="16" spans="1:5" ht="12.75">
      <c r="A16" s="18" t="s">
        <v>80</v>
      </c>
      <c r="B16" s="19">
        <v>305.7</v>
      </c>
      <c r="C16" s="19">
        <v>319.1</v>
      </c>
      <c r="D16" s="41">
        <f>+C16-B16</f>
        <v>13.400000000000034</v>
      </c>
      <c r="E16" s="39">
        <f>+D16/B16</f>
        <v>0.04383382401046789</v>
      </c>
    </row>
    <row r="17" spans="1:5" ht="12.75">
      <c r="A17" s="21" t="s">
        <v>81</v>
      </c>
      <c r="B17" s="22">
        <v>58</v>
      </c>
      <c r="C17" s="22">
        <v>60</v>
      </c>
      <c r="D17" s="42">
        <f>+C17-B17</f>
        <v>2</v>
      </c>
      <c r="E17" s="40">
        <f>+D17/B17</f>
        <v>0.034482758620689655</v>
      </c>
    </row>
    <row r="19" spans="1:5" ht="12.75">
      <c r="A19" s="14" t="s">
        <v>59</v>
      </c>
      <c r="B19" s="15">
        <f>+B5</f>
        <v>39172</v>
      </c>
      <c r="C19" s="15">
        <f>+C12</f>
        <v>39538</v>
      </c>
      <c r="D19" s="23" t="str">
        <f>+D12</f>
        <v>Ch.</v>
      </c>
      <c r="E19" s="17" t="str">
        <f>+E12</f>
        <v>Ch.%</v>
      </c>
    </row>
    <row r="20" spans="1:5" ht="12.75">
      <c r="A20" s="18" t="str">
        <f>+A10</f>
        <v>EBITDA</v>
      </c>
      <c r="B20" s="57">
        <f>+B10</f>
        <v>11.690000000000003</v>
      </c>
      <c r="C20" s="57">
        <f>+D10</f>
        <v>11.000000000000002</v>
      </c>
      <c r="D20" s="41">
        <f>+C20-B20</f>
        <v>-0.6900000000000013</v>
      </c>
      <c r="E20" s="39">
        <f>+D20/B20</f>
        <v>-0.059024807527801634</v>
      </c>
    </row>
    <row r="21" spans="1:5" ht="12.75">
      <c r="A21" s="18" t="s">
        <v>57</v>
      </c>
      <c r="B21" s="19">
        <f>+Waste!B28</f>
        <v>134.5</v>
      </c>
      <c r="C21" s="19">
        <f>+Waste!C28</f>
        <v>154.3</v>
      </c>
      <c r="D21" s="41">
        <f>+C21-B21</f>
        <v>19.80000000000001</v>
      </c>
      <c r="E21" s="39">
        <f>+D21/B21</f>
        <v>0.14721189591078077</v>
      </c>
    </row>
    <row r="22" spans="1:5" ht="12.75">
      <c r="A22" s="21" t="s">
        <v>58</v>
      </c>
      <c r="B22" s="38">
        <f>+B20/B21</f>
        <v>0.08691449814126397</v>
      </c>
      <c r="C22" s="38">
        <f>+C20/C21</f>
        <v>0.07128969539857422</v>
      </c>
      <c r="D22" s="55" t="s">
        <v>82</v>
      </c>
      <c r="E22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2008-08-19T09:49:39Z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