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d Sheet" sheetId="2" r:id="rId2"/>
    <sheet name="Cash statement" sheetId="3" r:id="rId3"/>
    <sheet name="GAS" sheetId="4" r:id="rId4"/>
    <sheet name="Electricity" sheetId="5" r:id="rId5"/>
    <sheet name="Water" sheetId="6" r:id="rId6"/>
    <sheet name="Waste" sheetId="7" r:id="rId7"/>
    <sheet name="Other business" sheetId="8" r:id="rId8"/>
  </sheets>
  <definedNames/>
  <calcPr fullCalcOnLoad="1"/>
</workbook>
</file>

<file path=xl/sharedStrings.xml><?xml version="1.0" encoding="utf-8"?>
<sst xmlns="http://schemas.openxmlformats.org/spreadsheetml/2006/main" count="246" uniqueCount="149">
  <si>
    <t xml:space="preserve">€ /000 </t>
  </si>
  <si>
    <t>Note</t>
  </si>
  <si>
    <t>a)</t>
  </si>
  <si>
    <t>b)</t>
  </si>
  <si>
    <t>c)</t>
  </si>
  <si>
    <t>(a+b+c)</t>
  </si>
  <si>
    <t>Inc%</t>
  </si>
  <si>
    <t>('000 €)</t>
  </si>
  <si>
    <t>15.1</t>
  </si>
  <si>
    <t>Profit and Loss account</t>
  </si>
  <si>
    <t>Sales</t>
  </si>
  <si>
    <t>Change in stock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</si>
  <si>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</si>
  <si>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</si>
  <si>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</si>
  <si>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</si>
  <si>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</si>
  <si>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</si>
  <si>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</si>
  <si>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</si>
  <si>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</si>
  <si>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</si>
  <si>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</si>
  <si>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</si>
  <si>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Other non operating costs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</si>
  <si>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</si>
  <si>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</si>
  <si>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</si>
  <si>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</si>
  <si>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</si>
  <si>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</si>
  <si>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</si>
  <si>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Balance sheet</t>
  </si>
  <si>
    <t>Long term assets</t>
  </si>
  <si>
    <t>Tangible fixed assets</t>
  </si>
  <si>
    <t>Intangible fixed assets</t>
  </si>
  <si>
    <t>Goodwill and consolidation diff.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</si>
  <si>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</si>
  <si>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</si>
  <si>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</si>
  <si>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</si>
  <si>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</si>
  <si>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</si>
  <si>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</si>
  <si>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</si>
  <si>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</si>
  <si>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</si>
  <si>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</si>
  <si>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Net Group equity and Liabilities</t>
  </si>
  <si>
    <t>Equity and reserves</t>
  </si>
  <si>
    <t>Equity</t>
  </si>
  <si>
    <t>-Reserve on own shares (at nominal value)</t>
  </si>
  <si>
    <t>Reserves</t>
  </si>
  <si>
    <t>-Reserve on own shares (on value exceding nominal value)</t>
  </si>
  <si>
    <t>Reserves on derivatives valued at fair value</t>
  </si>
  <si>
    <t>Derivatives</t>
  </si>
  <si>
    <t>Net profits from past periods</t>
  </si>
  <si>
    <t>Net profits of the period</t>
  </si>
  <si>
    <t>Net Group equity</t>
  </si>
  <si>
    <t>Total net equity</t>
  </si>
  <si>
    <t>Non current liabilities</t>
  </si>
  <si>
    <t>Loan-due after 12 months</t>
  </si>
  <si>
    <t>Severance indemnity</t>
  </si>
  <si>
    <t>Risk provision</t>
  </si>
  <si>
    <t>Deferred tax liabilities</t>
  </si>
  <si>
    <t>Leasings-due after 12 months</t>
  </si>
  <si>
    <t>Current liabilities</t>
  </si>
  <si>
    <t>Banks-due within 12 months</t>
  </si>
  <si>
    <t>Leasings-due within 12 months</t>
  </si>
  <si>
    <t>Commercial debts</t>
  </si>
  <si>
    <t>Fiscal debts</t>
  </si>
  <si>
    <t>Other current liabilties</t>
  </si>
  <si>
    <t>Total current liabilities</t>
  </si>
  <si>
    <t>Net equity and liabilities</t>
  </si>
  <si>
    <t xml:space="preserve">Consolidated cash flow statement                                               </t>
  </si>
  <si>
    <t>Cash flow from operations</t>
  </si>
  <si>
    <t>Net profits</t>
  </si>
  <si>
    <t>Depreciation</t>
  </si>
  <si>
    <t>Amortisation</t>
  </si>
  <si>
    <t xml:space="preserve">Total cash flow </t>
  </si>
  <si>
    <t>Change in deferred tax</t>
  </si>
  <si>
    <t>Accruals/(use)</t>
  </si>
  <si>
    <t>Change in severance indemnity and other:</t>
  </si>
  <si>
    <t>Change in risks provision:</t>
  </si>
  <si>
    <t>Total cash flow before change in working capital</t>
  </si>
  <si>
    <t>Working capital</t>
  </si>
  <si>
    <t>Change in receivables</t>
  </si>
  <si>
    <t>Change in current assets</t>
  </si>
  <si>
    <t>Change in commercial liabilities</t>
  </si>
  <si>
    <t>Change in tax liabilities</t>
  </si>
  <si>
    <t>Change in other current liabilities</t>
  </si>
  <si>
    <t>Change in working capital</t>
  </si>
  <si>
    <t>Free operating cash flows</t>
  </si>
  <si>
    <t>Net capital expenditure (tangible assets)</t>
  </si>
  <si>
    <t>Net capital expenditure (intangible assets)</t>
  </si>
  <si>
    <t>Goodwill</t>
  </si>
  <si>
    <t>Net investments</t>
  </si>
  <si>
    <t>Increase/(decrease) of other capex</t>
  </si>
  <si>
    <t>Free cash flows</t>
  </si>
  <si>
    <t>Source of funds</t>
  </si>
  <si>
    <t>Capital expenditure</t>
  </si>
  <si>
    <t>Long term loans</t>
  </si>
  <si>
    <t>Change in net equity</t>
  </si>
  <si>
    <t>Change in short term bank debts</t>
  </si>
  <si>
    <t>Dividends</t>
  </si>
  <si>
    <t>Change in leasings</t>
  </si>
  <si>
    <t>Change in derivatives</t>
  </si>
  <si>
    <t>Change in net financial debts</t>
  </si>
  <si>
    <t>Cash and equivalents (begin)</t>
  </si>
  <si>
    <t>Cash and equivalents (end)</t>
  </si>
  <si>
    <t>Profit &amp; Loss (m€)</t>
  </si>
  <si>
    <t>Revenues</t>
  </si>
  <si>
    <t>Operating costs</t>
  </si>
  <si>
    <t>Ch.</t>
  </si>
  <si>
    <t>Ch.%</t>
  </si>
  <si>
    <t>(m€)</t>
  </si>
  <si>
    <t>EBITDA</t>
  </si>
  <si>
    <t>Group Ebitda</t>
  </si>
  <si>
    <t>Incidence %</t>
  </si>
  <si>
    <t>Volume sold 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</si>
  <si>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</si>
  <si>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</si>
  <si>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</si>
  <si>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</si>
  <si>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</si>
  <si>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</si>
  <si>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</si>
  <si>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</si>
  <si>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</si>
  <si>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Total waste treated</t>
  </si>
  <si>
    <t>Ianfil</t>
  </si>
  <si>
    <t>WTE</t>
  </si>
  <si>
    <t>Sorting plants</t>
  </si>
  <si>
    <t>Composting plants</t>
  </si>
  <si>
    <t>Inertisation plant (Chemical treatm.)</t>
  </si>
  <si>
    <t>Other treatments</t>
  </si>
  <si>
    <t>Public Lighting</t>
  </si>
  <si>
    <t>Lighting towers ('000)</t>
  </si>
  <si>
    <t>Municipality served</t>
  </si>
  <si>
    <t>Volume distributed (mln mc)</t>
  </si>
  <si>
    <t>Volume sold (mln mc)</t>
  </si>
  <si>
    <t>- of which Trading (mln mc)</t>
  </si>
  <si>
    <t>(mln€)</t>
  </si>
  <si>
    <t>+3.2 p.p.</t>
  </si>
  <si>
    <t>Volume distributed (Gw/h)</t>
  </si>
  <si>
    <t>-0.1 p.p.</t>
  </si>
  <si>
    <t>-2.0 p.p.</t>
  </si>
  <si>
    <t>Commercialized waste</t>
  </si>
  <si>
    <t>+1.0 p.p.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</si>
</sst>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  <numFmt numFmtId="199" formatCode="\-0.0;\-0.0"/>
    <numFmt numFmtId="200" formatCode="0.0%;0.0%"/>
    <numFmt numFmtId="201" formatCode="\+#,##0.0;\+#,##0.0"/>
    <numFmt numFmtId="202" formatCode="\+#,##0;\(#,##0\)"/>
  </numFmts>
  <fonts count="17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73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6" fillId="0" borderId="1" xfId="17" applyFont="1" applyFill="1" applyBorder="1" applyProtection="1">
      <alignment/>
      <protection locked="0"/>
    </xf>
    <xf numFmtId="37" fontId="6" fillId="0" borderId="0" xfId="17" applyFont="1" applyFill="1" applyBorder="1" applyProtection="1">
      <alignment/>
      <protection locked="0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7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7" fillId="0" borderId="0" xfId="17" applyFont="1" applyFill="1" applyAlignment="1" applyProtection="1">
      <alignment horizontal="right" vertical="center" wrapText="1"/>
      <protection hidden="1"/>
    </xf>
    <xf numFmtId="37" fontId="7" fillId="0" borderId="0" xfId="17" applyFont="1" applyAlignment="1" applyProtection="1">
      <alignment horizontal="center" vertical="center"/>
      <protection hidden="1"/>
    </xf>
    <xf numFmtId="37" fontId="7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7" fillId="2" borderId="1" xfId="17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3" borderId="0" xfId="0" applyFont="1" applyFill="1" applyAlignment="1">
      <alignment wrapText="1"/>
    </xf>
    <xf numFmtId="175" fontId="9" fillId="3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5" fontId="9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176" fontId="9" fillId="0" borderId="1" xfId="15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15" fontId="11" fillId="3" borderId="4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5" fontId="11" fillId="3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4" fillId="0" borderId="0" xfId="0" applyFont="1" applyAlignment="1">
      <alignment/>
    </xf>
    <xf numFmtId="178" fontId="11" fillId="0" borderId="0" xfId="18" applyNumberFormat="1" applyFont="1" applyBorder="1" applyAlignment="1">
      <alignment wrapText="1"/>
    </xf>
    <xf numFmtId="0" fontId="11" fillId="0" borderId="8" xfId="0" applyFont="1" applyBorder="1" applyAlignment="1">
      <alignment horizontal="left" wrapText="1"/>
    </xf>
    <xf numFmtId="180" fontId="11" fillId="0" borderId="0" xfId="0" applyNumberFormat="1" applyFont="1" applyBorder="1" applyAlignment="1">
      <alignment wrapText="1"/>
    </xf>
    <xf numFmtId="179" fontId="11" fillId="0" borderId="9" xfId="18" applyNumberFormat="1" applyFont="1" applyBorder="1" applyAlignment="1">
      <alignment wrapText="1"/>
    </xf>
    <xf numFmtId="180" fontId="12" fillId="0" borderId="0" xfId="0" applyNumberFormat="1" applyFont="1" applyBorder="1" applyAlignment="1">
      <alignment wrapText="1"/>
    </xf>
    <xf numFmtId="179" fontId="12" fillId="0" borderId="9" xfId="18" applyNumberFormat="1" applyFont="1" applyBorder="1" applyAlignment="1">
      <alignment wrapText="1"/>
    </xf>
    <xf numFmtId="181" fontId="12" fillId="0" borderId="0" xfId="15" applyNumberFormat="1" applyFont="1" applyBorder="1" applyAlignment="1">
      <alignment wrapText="1"/>
    </xf>
    <xf numFmtId="179" fontId="12" fillId="0" borderId="11" xfId="18" applyNumberFormat="1" applyFont="1" applyBorder="1" applyAlignment="1">
      <alignment wrapText="1"/>
    </xf>
    <xf numFmtId="182" fontId="11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37" fontId="1" fillId="0" borderId="0" xfId="17" applyFont="1" applyFill="1" applyBorder="1" applyProtection="1">
      <alignment/>
      <protection locked="0"/>
    </xf>
    <xf numFmtId="0" fontId="0" fillId="0" borderId="0" xfId="0" applyFont="1" applyAlignment="1">
      <alignment/>
    </xf>
    <xf numFmtId="37" fontId="4" fillId="0" borderId="2" xfId="17" applyFont="1" applyBorder="1" applyAlignment="1" applyProtection="1">
      <alignment wrapText="1"/>
      <protection hidden="1"/>
    </xf>
    <xf numFmtId="37" fontId="4" fillId="0" borderId="2" xfId="17" applyFont="1" applyBorder="1" applyAlignment="1" applyProtection="1">
      <alignment horizontal="center"/>
      <protection hidden="1"/>
    </xf>
    <xf numFmtId="37" fontId="2" fillId="0" borderId="0" xfId="17" applyFont="1" applyBorder="1" applyAlignment="1" applyProtection="1">
      <alignment wrapText="1"/>
      <protection hidden="1"/>
    </xf>
    <xf numFmtId="37" fontId="4" fillId="0" borderId="0" xfId="17" applyFont="1" applyBorder="1" applyAlignment="1" applyProtection="1">
      <alignment horizontal="center"/>
      <protection hidden="1"/>
    </xf>
    <xf numFmtId="37" fontId="4" fillId="0" borderId="0" xfId="17" applyFont="1" applyBorder="1" applyAlignment="1" applyProtection="1">
      <alignment wrapText="1"/>
      <protection hidden="1"/>
    </xf>
    <xf numFmtId="0" fontId="9" fillId="0" borderId="12" xfId="0" applyFont="1" applyFill="1" applyBorder="1" applyAlignment="1">
      <alignment horizontal="center"/>
    </xf>
    <xf numFmtId="185" fontId="12" fillId="0" borderId="0" xfId="0" applyNumberFormat="1" applyFont="1" applyBorder="1" applyAlignment="1">
      <alignment wrapText="1"/>
    </xf>
    <xf numFmtId="186" fontId="12" fillId="0" borderId="0" xfId="18" applyNumberFormat="1" applyFont="1" applyBorder="1" applyAlignment="1">
      <alignment wrapText="1"/>
    </xf>
    <xf numFmtId="179" fontId="12" fillId="0" borderId="9" xfId="18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186" fontId="11" fillId="0" borderId="1" xfId="18" applyNumberFormat="1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9" fontId="12" fillId="0" borderId="0" xfId="0" applyNumberFormat="1" applyFont="1" applyBorder="1" applyAlignment="1">
      <alignment wrapText="1"/>
    </xf>
    <xf numFmtId="0" fontId="16" fillId="0" borderId="11" xfId="0" applyFont="1" applyBorder="1" applyAlignment="1">
      <alignment/>
    </xf>
    <xf numFmtId="178" fontId="16" fillId="0" borderId="2" xfId="18" applyNumberFormat="1" applyFont="1" applyBorder="1" applyAlignment="1">
      <alignment/>
    </xf>
    <xf numFmtId="182" fontId="0" fillId="0" borderId="0" xfId="0" applyNumberFormat="1" applyAlignment="1">
      <alignment/>
    </xf>
    <xf numFmtId="188" fontId="11" fillId="0" borderId="0" xfId="0" applyNumberFormat="1" applyFont="1" applyBorder="1" applyAlignment="1">
      <alignment wrapText="1"/>
    </xf>
    <xf numFmtId="188" fontId="12" fillId="0" borderId="0" xfId="0" applyNumberFormat="1" applyFont="1" applyBorder="1" applyAlignment="1">
      <alignment wrapText="1"/>
    </xf>
    <xf numFmtId="180" fontId="12" fillId="0" borderId="0" xfId="0" applyNumberFormat="1" applyFont="1" applyBorder="1" applyAlignment="1">
      <alignment wrapText="1"/>
    </xf>
    <xf numFmtId="181" fontId="0" fillId="0" borderId="0" xfId="15" applyNumberFormat="1" applyAlignment="1">
      <alignment/>
    </xf>
    <xf numFmtId="189" fontId="12" fillId="0" borderId="2" xfId="0" applyNumberFormat="1" applyFont="1" applyBorder="1" applyAlignment="1">
      <alignment wrapText="1"/>
    </xf>
    <xf numFmtId="181" fontId="0" fillId="0" borderId="2" xfId="15" applyNumberFormat="1" applyBorder="1" applyAlignment="1">
      <alignment/>
    </xf>
    <xf numFmtId="0" fontId="15" fillId="0" borderId="10" xfId="0" applyFont="1" applyBorder="1" applyAlignment="1">
      <alignment wrapText="1"/>
    </xf>
    <xf numFmtId="182" fontId="0" fillId="0" borderId="2" xfId="0" applyNumberFormat="1" applyBorder="1" applyAlignment="1">
      <alignment/>
    </xf>
    <xf numFmtId="178" fontId="0" fillId="0" borderId="0" xfId="18" applyNumberFormat="1" applyAlignment="1">
      <alignment/>
    </xf>
    <xf numFmtId="178" fontId="14" fillId="0" borderId="0" xfId="0" applyNumberFormat="1" applyFont="1" applyAlignment="1">
      <alignment/>
    </xf>
    <xf numFmtId="191" fontId="11" fillId="0" borderId="9" xfId="18" applyNumberFormat="1" applyFont="1" applyBorder="1" applyAlignment="1">
      <alignment wrapText="1"/>
    </xf>
    <xf numFmtId="180" fontId="11" fillId="0" borderId="1" xfId="0" applyNumberFormat="1" applyFont="1" applyBorder="1" applyAlignment="1">
      <alignment wrapText="1"/>
    </xf>
    <xf numFmtId="178" fontId="14" fillId="0" borderId="1" xfId="18" applyNumberFormat="1" applyFont="1" applyBorder="1" applyAlignment="1">
      <alignment/>
    </xf>
    <xf numFmtId="191" fontId="12" fillId="0" borderId="9" xfId="18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2" xfId="0" applyBorder="1" applyAlignment="1">
      <alignment/>
    </xf>
    <xf numFmtId="178" fontId="0" fillId="0" borderId="0" xfId="18" applyNumberFormat="1" applyFont="1" applyAlignment="1">
      <alignment/>
    </xf>
    <xf numFmtId="37" fontId="4" fillId="0" borderId="0" xfId="17" applyFont="1" applyAlignment="1" applyProtection="1">
      <alignment horizontal="left" wrapText="1"/>
      <protection hidden="1"/>
    </xf>
    <xf numFmtId="37" fontId="6" fillId="0" borderId="0" xfId="17" applyFont="1" applyAlignment="1" applyProtection="1">
      <alignment wrapText="1"/>
      <protection hidden="1"/>
    </xf>
    <xf numFmtId="185" fontId="11" fillId="0" borderId="0" xfId="0" applyNumberFormat="1" applyFont="1" applyBorder="1" applyAlignment="1">
      <alignment wrapText="1"/>
    </xf>
    <xf numFmtId="0" fontId="15" fillId="0" borderId="10" xfId="0" applyFont="1" applyBorder="1" applyAlignment="1" quotePrefix="1">
      <alignment horizontal="left" wrapText="1"/>
    </xf>
    <xf numFmtId="182" fontId="14" fillId="0" borderId="1" xfId="0" applyNumberFormat="1" applyFont="1" applyBorder="1" applyAlignment="1">
      <alignment/>
    </xf>
    <xf numFmtId="179" fontId="0" fillId="0" borderId="9" xfId="18" applyNumberFormat="1" applyFont="1" applyBorder="1" applyAlignment="1">
      <alignment wrapText="1"/>
    </xf>
    <xf numFmtId="179" fontId="14" fillId="0" borderId="14" xfId="18" applyNumberFormat="1" applyFont="1" applyBorder="1" applyAlignment="1">
      <alignment wrapText="1"/>
    </xf>
    <xf numFmtId="179" fontId="0" fillId="0" borderId="9" xfId="18" applyNumberFormat="1" applyFont="1" applyBorder="1" applyAlignment="1">
      <alignment wrapText="1"/>
    </xf>
    <xf numFmtId="192" fontId="14" fillId="0" borderId="0" xfId="0" applyNumberFormat="1" applyFont="1" applyBorder="1" applyAlignment="1">
      <alignment wrapText="1"/>
    </xf>
    <xf numFmtId="179" fontId="14" fillId="0" borderId="9" xfId="18" applyNumberFormat="1" applyFont="1" applyBorder="1" applyAlignment="1">
      <alignment wrapText="1"/>
    </xf>
    <xf numFmtId="192" fontId="0" fillId="0" borderId="0" xfId="0" applyNumberFormat="1" applyFont="1" applyBorder="1" applyAlignment="1">
      <alignment wrapText="1"/>
    </xf>
    <xf numFmtId="186" fontId="0" fillId="0" borderId="0" xfId="18" applyNumberFormat="1" applyFont="1" applyBorder="1" applyAlignment="1">
      <alignment wrapText="1"/>
    </xf>
    <xf numFmtId="186" fontId="14" fillId="0" borderId="1" xfId="18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80" fontId="0" fillId="0" borderId="0" xfId="0" applyNumberFormat="1" applyFont="1" applyBorder="1" applyAlignment="1">
      <alignment wrapText="1"/>
    </xf>
    <xf numFmtId="191" fontId="14" fillId="0" borderId="14" xfId="18" applyNumberFormat="1" applyFont="1" applyBorder="1" applyAlignment="1">
      <alignment wrapText="1"/>
    </xf>
    <xf numFmtId="192" fontId="14" fillId="0" borderId="1" xfId="0" applyNumberFormat="1" applyFont="1" applyBorder="1" applyAlignment="1">
      <alignment wrapText="1"/>
    </xf>
    <xf numFmtId="176" fontId="10" fillId="0" borderId="0" xfId="0" applyNumberFormat="1" applyFont="1" applyFill="1" applyBorder="1" applyAlignment="1">
      <alignment/>
    </xf>
    <xf numFmtId="186" fontId="11" fillId="0" borderId="0" xfId="18" applyNumberFormat="1" applyFont="1" applyBorder="1" applyAlignment="1">
      <alignment wrapText="1"/>
    </xf>
    <xf numFmtId="179" fontId="11" fillId="0" borderId="14" xfId="18" applyNumberFormat="1" applyFont="1" applyBorder="1" applyAlignment="1">
      <alignment wrapText="1"/>
    </xf>
    <xf numFmtId="182" fontId="0" fillId="0" borderId="0" xfId="0" applyNumberFormat="1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0" fillId="0" borderId="0" xfId="0" applyFont="1" applyAlignment="1">
      <alignment/>
    </xf>
    <xf numFmtId="188" fontId="12" fillId="0" borderId="0" xfId="0" applyNumberFormat="1" applyFont="1" applyBorder="1" applyAlignment="1">
      <alignment wrapText="1"/>
    </xf>
    <xf numFmtId="188" fontId="14" fillId="0" borderId="1" xfId="0" applyNumberFormat="1" applyFont="1" applyBorder="1" applyAlignment="1">
      <alignment wrapText="1"/>
    </xf>
    <xf numFmtId="181" fontId="16" fillId="0" borderId="2" xfId="15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15" fillId="0" borderId="2" xfId="0" applyFont="1" applyFill="1" applyBorder="1" applyAlignment="1" quotePrefix="1">
      <alignment horizontal="right" wrapText="1"/>
    </xf>
    <xf numFmtId="0" fontId="0" fillId="0" borderId="11" xfId="0" applyBorder="1" applyAlignment="1">
      <alignment/>
    </xf>
    <xf numFmtId="182" fontId="14" fillId="0" borderId="0" xfId="0" applyNumberFormat="1" applyFont="1" applyAlignment="1">
      <alignment/>
    </xf>
    <xf numFmtId="181" fontId="0" fillId="0" borderId="0" xfId="15" applyNumberFormat="1" applyFont="1" applyAlignment="1">
      <alignment/>
    </xf>
    <xf numFmtId="192" fontId="0" fillId="0" borderId="0" xfId="0" applyNumberFormat="1" applyFont="1" applyBorder="1" applyAlignment="1">
      <alignment wrapText="1"/>
    </xf>
    <xf numFmtId="191" fontId="0" fillId="0" borderId="9" xfId="18" applyNumberFormat="1" applyFont="1" applyBorder="1" applyAlignment="1">
      <alignment wrapText="1"/>
    </xf>
    <xf numFmtId="181" fontId="14" fillId="0" borderId="1" xfId="15" applyNumberFormat="1" applyFont="1" applyBorder="1" applyAlignment="1">
      <alignment/>
    </xf>
    <xf numFmtId="178" fontId="14" fillId="0" borderId="1" xfId="0" applyNumberFormat="1" applyFont="1" applyBorder="1" applyAlignment="1">
      <alignment/>
    </xf>
    <xf numFmtId="191" fontId="11" fillId="0" borderId="14" xfId="18" applyNumberFormat="1" applyFont="1" applyBorder="1" applyAlignment="1">
      <alignment wrapText="1"/>
    </xf>
    <xf numFmtId="181" fontId="12" fillId="0" borderId="0" xfId="15" applyNumberFormat="1" applyFont="1" applyBorder="1" applyAlignment="1">
      <alignment horizontal="right" wrapText="1"/>
    </xf>
    <xf numFmtId="192" fontId="12" fillId="0" borderId="0" xfId="0" applyNumberFormat="1" applyFont="1" applyBorder="1" applyAlignment="1">
      <alignment wrapText="1"/>
    </xf>
    <xf numFmtId="188" fontId="0" fillId="0" borderId="0" xfId="0" applyNumberFormat="1" applyFont="1" applyBorder="1" applyAlignment="1">
      <alignment wrapText="1"/>
    </xf>
    <xf numFmtId="199" fontId="0" fillId="0" borderId="0" xfId="0" applyNumberFormat="1" applyFont="1" applyBorder="1" applyAlignment="1">
      <alignment wrapText="1"/>
    </xf>
    <xf numFmtId="180" fontId="0" fillId="0" borderId="2" xfId="0" applyNumberFormat="1" applyFont="1" applyBorder="1" applyAlignment="1">
      <alignment wrapText="1"/>
    </xf>
    <xf numFmtId="179" fontId="0" fillId="0" borderId="11" xfId="18" applyNumberFormat="1" applyFont="1" applyBorder="1" applyAlignment="1">
      <alignment wrapText="1"/>
    </xf>
    <xf numFmtId="192" fontId="11" fillId="0" borderId="1" xfId="0" applyNumberFormat="1" applyFont="1" applyBorder="1" applyAlignment="1">
      <alignment wrapText="1"/>
    </xf>
    <xf numFmtId="200" fontId="14" fillId="0" borderId="14" xfId="18" applyNumberFormat="1" applyFont="1" applyBorder="1" applyAlignment="1">
      <alignment wrapText="1"/>
    </xf>
    <xf numFmtId="201" fontId="12" fillId="0" borderId="0" xfId="0" applyNumberFormat="1" applyFont="1" applyBorder="1" applyAlignment="1">
      <alignment wrapText="1"/>
    </xf>
    <xf numFmtId="202" fontId="12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tabSelected="1" workbookViewId="0" topLeftCell="A1">
      <selection activeCell="H18" sqref="H18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5" ht="12.75">
      <c r="B4" s="1" t="s">
        <v>9</v>
      </c>
      <c r="C4" s="2"/>
      <c r="D4" s="3"/>
      <c r="E4" s="3"/>
    </row>
    <row r="5" spans="2:5" ht="12.75">
      <c r="B5" s="4" t="s">
        <v>0</v>
      </c>
      <c r="C5" s="5" t="s">
        <v>1</v>
      </c>
      <c r="D5" s="6">
        <v>39629</v>
      </c>
      <c r="E5" s="6">
        <v>39994</v>
      </c>
    </row>
    <row r="6" spans="2:5" ht="12.75">
      <c r="B6" s="7" t="s">
        <v>10</v>
      </c>
      <c r="C6" s="8">
        <v>4</v>
      </c>
      <c r="D6" s="9">
        <v>1752381</v>
      </c>
      <c r="E6" s="9">
        <v>2146047</v>
      </c>
    </row>
    <row r="7" spans="2:5" ht="12.75">
      <c r="B7" s="7" t="s">
        <v>11</v>
      </c>
      <c r="C7" s="8">
        <v>4</v>
      </c>
      <c r="D7" s="9">
        <v>2202</v>
      </c>
      <c r="E7" s="9">
        <v>796</v>
      </c>
    </row>
    <row r="8" spans="2:5" ht="12.75">
      <c r="B8" s="7" t="s">
        <v>12</v>
      </c>
      <c r="C8" s="8">
        <v>5</v>
      </c>
      <c r="D8" s="9">
        <v>29593</v>
      </c>
      <c r="E8" s="9">
        <v>31011</v>
      </c>
    </row>
    <row r="9" spans="2:3" ht="12.75">
      <c r="B9" s="7" t="s">
        <v>13</v>
      </c>
      <c r="C9" s="8"/>
    </row>
    <row r="10" spans="2:5" ht="12.75">
      <c r="B10" s="130" t="s">
        <v>14</v>
      </c>
      <c r="C10" s="11">
        <v>6</v>
      </c>
      <c r="D10" s="10">
        <v>-1096444</v>
      </c>
      <c r="E10" s="10">
        <v>-1449275</v>
      </c>
    </row>
    <row r="11" spans="2:5" ht="12.75">
      <c r="B11" s="7" t="s">
        <v>15</v>
      </c>
      <c r="C11" s="8">
        <v>7</v>
      </c>
      <c r="D11" s="9">
        <v>-355776</v>
      </c>
      <c r="E11" s="9">
        <v>-367199</v>
      </c>
    </row>
    <row r="12" spans="2:5" ht="12.75">
      <c r="B12" s="7" t="s">
        <v>16</v>
      </c>
      <c r="C12" s="8">
        <v>8</v>
      </c>
      <c r="D12" s="9">
        <v>-172895</v>
      </c>
      <c r="E12" s="9">
        <v>-178362</v>
      </c>
    </row>
    <row r="13" spans="2:5" ht="12.75">
      <c r="B13" s="7" t="s">
        <v>17</v>
      </c>
      <c r="C13" s="8">
        <v>9</v>
      </c>
      <c r="D13" s="9">
        <v>-114904</v>
      </c>
      <c r="E13" s="9">
        <v>-127680</v>
      </c>
    </row>
    <row r="14" spans="2:5" ht="12.75">
      <c r="B14" s="7" t="s">
        <v>18</v>
      </c>
      <c r="C14" s="8">
        <v>10</v>
      </c>
      <c r="D14" s="9">
        <v>-19519</v>
      </c>
      <c r="E14" s="9">
        <v>-16020</v>
      </c>
    </row>
    <row r="15" spans="2:5" ht="12.75">
      <c r="B15" s="7" t="s">
        <v>19</v>
      </c>
      <c r="C15" s="11">
        <v>11</v>
      </c>
      <c r="D15" s="9">
        <v>118033</v>
      </c>
      <c r="E15" s="9">
        <v>104344</v>
      </c>
    </row>
    <row r="16" spans="2:4" ht="12.75">
      <c r="B16" s="7"/>
      <c r="C16" s="8"/>
      <c r="D16" s="10"/>
    </row>
    <row r="17" spans="2:5" ht="12.75">
      <c r="B17" s="13" t="s">
        <v>20</v>
      </c>
      <c r="C17" s="14"/>
      <c r="D17" s="15">
        <f>SUM(D6:D15)</f>
        <v>142671</v>
      </c>
      <c r="E17" s="15">
        <f>SUM(E6:E15)</f>
        <v>143662</v>
      </c>
    </row>
    <row r="18" spans="2:4" ht="12.75">
      <c r="B18" s="7"/>
      <c r="C18" s="14"/>
      <c r="D18" s="16"/>
    </row>
    <row r="19" spans="2:5" ht="12.75">
      <c r="B19" s="7" t="s">
        <v>21</v>
      </c>
      <c r="C19" s="8">
        <v>12</v>
      </c>
      <c r="D19" s="9">
        <v>697</v>
      </c>
      <c r="E19" s="9">
        <v>2012</v>
      </c>
    </row>
    <row r="20" spans="2:5" ht="12.75">
      <c r="B20" s="7" t="s">
        <v>22</v>
      </c>
      <c r="C20" s="8">
        <v>13</v>
      </c>
      <c r="D20" s="9">
        <v>11309</v>
      </c>
      <c r="E20" s="9">
        <v>5771</v>
      </c>
    </row>
    <row r="21" spans="2:5" ht="12.75">
      <c r="B21" s="7" t="s">
        <v>23</v>
      </c>
      <c r="C21" s="8">
        <v>13</v>
      </c>
      <c r="D21" s="9">
        <v>-63572</v>
      </c>
      <c r="E21" s="9">
        <v>-59602</v>
      </c>
    </row>
    <row r="22" spans="2:4" ht="12.75">
      <c r="B22" s="7"/>
      <c r="C22" s="8"/>
      <c r="D22" s="10"/>
    </row>
    <row r="23" spans="2:5" ht="12.75">
      <c r="B23" s="131" t="s">
        <v>26</v>
      </c>
      <c r="C23" s="14"/>
      <c r="D23" s="15">
        <f>SUM(D19:D21)</f>
        <v>-51566</v>
      </c>
      <c r="E23" s="15">
        <f>SUM(E19:E21)</f>
        <v>-51819</v>
      </c>
    </row>
    <row r="24" spans="2:4" ht="12.75">
      <c r="B24" s="13"/>
      <c r="C24" s="14"/>
      <c r="D24" s="16"/>
    </row>
    <row r="25" spans="2:5" s="95" customFormat="1" ht="12.75">
      <c r="B25" s="91" t="s">
        <v>24</v>
      </c>
      <c r="C25" s="92">
        <v>14</v>
      </c>
      <c r="D25" s="94">
        <v>-5611</v>
      </c>
      <c r="E25" s="94">
        <v>-2729</v>
      </c>
    </row>
    <row r="26" spans="2:4" s="95" customFormat="1" ht="12.75">
      <c r="B26" s="91"/>
      <c r="C26" s="92"/>
      <c r="D26" s="94"/>
    </row>
    <row r="27" spans="2:5" s="93" customFormat="1" ht="12.75">
      <c r="B27" s="13" t="s">
        <v>25</v>
      </c>
      <c r="C27" s="14"/>
      <c r="D27" s="15">
        <f>SUM(D17+D23+D25)</f>
        <v>85494</v>
      </c>
      <c r="E27" s="15">
        <f>SUM(E17+E23+E25)</f>
        <v>89114</v>
      </c>
    </row>
    <row r="28" spans="2:4" ht="12.75">
      <c r="B28" s="13"/>
      <c r="C28" s="14"/>
      <c r="D28" s="16"/>
    </row>
    <row r="29" spans="2:5" ht="12.75">
      <c r="B29" s="7" t="s">
        <v>27</v>
      </c>
      <c r="C29" s="8">
        <v>15</v>
      </c>
      <c r="D29" s="9">
        <v>-35909</v>
      </c>
      <c r="E29" s="9">
        <v>-37293</v>
      </c>
    </row>
    <row r="30" spans="2:4" ht="12.75">
      <c r="B30" s="12"/>
      <c r="C30" s="8"/>
      <c r="D30" s="9"/>
    </row>
    <row r="31" spans="2:5" ht="12.75">
      <c r="B31" s="13" t="s">
        <v>28</v>
      </c>
      <c r="C31" s="14"/>
      <c r="D31" s="15">
        <f>SUM(D27+D29)</f>
        <v>49585</v>
      </c>
      <c r="E31" s="15">
        <f>SUM(E27+E29)</f>
        <v>51821</v>
      </c>
    </row>
    <row r="32" spans="2:4" ht="12.75">
      <c r="B32" s="7"/>
      <c r="C32" s="8"/>
      <c r="D32" s="9"/>
    </row>
    <row r="33" spans="2:5" ht="12.75">
      <c r="B33" s="7" t="s">
        <v>29</v>
      </c>
      <c r="C33" s="8"/>
      <c r="D33" s="9">
        <v>41202</v>
      </c>
      <c r="E33">
        <v>46769</v>
      </c>
    </row>
    <row r="34" spans="2:5" ht="12.75">
      <c r="B34" s="7" t="s">
        <v>30</v>
      </c>
      <c r="C34" s="8"/>
      <c r="D34" s="9">
        <v>8383</v>
      </c>
      <c r="E34" s="9">
        <v>5052</v>
      </c>
    </row>
    <row r="35" spans="2:4" ht="12.75">
      <c r="B35" s="7"/>
      <c r="C35" s="8"/>
      <c r="D35" s="9"/>
    </row>
    <row r="36" spans="2:5" ht="12.75">
      <c r="B36" s="96"/>
      <c r="C36" s="97"/>
      <c r="D36" s="17"/>
      <c r="E36" s="128"/>
    </row>
    <row r="37" spans="2:4" ht="12.75">
      <c r="B37" s="98" t="s">
        <v>31</v>
      </c>
      <c r="C37" s="11" t="s">
        <v>8</v>
      </c>
      <c r="D37" s="9"/>
    </row>
    <row r="38" spans="2:5" ht="12.75">
      <c r="B38" s="98"/>
      <c r="C38" s="99"/>
      <c r="D38" s="18">
        <v>0.04</v>
      </c>
      <c r="E38" s="18">
        <v>0.045</v>
      </c>
    </row>
    <row r="39" spans="2:5" ht="12.75">
      <c r="B39" s="13"/>
      <c r="C39" s="8"/>
      <c r="D39" s="18">
        <v>0.04</v>
      </c>
      <c r="E39" s="18">
        <v>0.045</v>
      </c>
    </row>
    <row r="40" spans="2:5" ht="12.75">
      <c r="B40" s="100"/>
      <c r="C40" s="99"/>
      <c r="D40" s="9"/>
      <c r="E40" s="9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D17:D31 E17:E18 E22:E24 E26:E28 E30:E3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2"/>
  <sheetViews>
    <sheetView workbookViewId="0" topLeftCell="A1">
      <selection activeCell="E62" sqref="E62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4" max="4" width="10.140625" style="0" bestFit="1" customWidth="1"/>
    <col min="5" max="5" width="10.7109375" style="0" bestFit="1" customWidth="1"/>
  </cols>
  <sheetData>
    <row r="5" spans="2:5" ht="12.75">
      <c r="B5" s="1" t="s">
        <v>32</v>
      </c>
      <c r="C5" s="2" t="s">
        <v>1</v>
      </c>
      <c r="D5" s="3">
        <v>39813</v>
      </c>
      <c r="E5" s="3">
        <v>39994</v>
      </c>
    </row>
    <row r="6" spans="2:5" ht="12.75">
      <c r="B6" s="19" t="s">
        <v>47</v>
      </c>
      <c r="C6" s="20"/>
      <c r="D6" s="21"/>
      <c r="E6" s="20"/>
    </row>
    <row r="7" spans="2:5" ht="12.75">
      <c r="B7" s="22" t="s">
        <v>33</v>
      </c>
      <c r="C7" s="23"/>
      <c r="D7" s="24"/>
      <c r="E7" s="23"/>
    </row>
    <row r="8" spans="2:5" ht="12.75">
      <c r="B8" s="25" t="s">
        <v>34</v>
      </c>
      <c r="C8" s="26">
        <f>16</f>
        <v>16</v>
      </c>
      <c r="D8" s="27">
        <v>2889134</v>
      </c>
      <c r="E8" s="27">
        <v>3027965</v>
      </c>
    </row>
    <row r="9" spans="2:5" ht="12.75">
      <c r="B9" s="25" t="s">
        <v>35</v>
      </c>
      <c r="C9" s="26">
        <v>17</v>
      </c>
      <c r="D9" s="27">
        <v>197190</v>
      </c>
      <c r="E9" s="27">
        <v>200937</v>
      </c>
    </row>
    <row r="10" spans="2:5" ht="12.75">
      <c r="B10" s="25" t="s">
        <v>36</v>
      </c>
      <c r="C10" s="26">
        <v>18</v>
      </c>
      <c r="D10" s="27">
        <v>372696</v>
      </c>
      <c r="E10" s="27">
        <v>374671</v>
      </c>
    </row>
    <row r="11" spans="2:5" ht="12.75">
      <c r="B11" s="25" t="s">
        <v>37</v>
      </c>
      <c r="C11" s="26">
        <v>19</v>
      </c>
      <c r="D11" s="27">
        <v>98524</v>
      </c>
      <c r="E11" s="27">
        <v>90091</v>
      </c>
    </row>
    <row r="12" spans="2:5" ht="12.75">
      <c r="B12" s="25" t="s">
        <v>38</v>
      </c>
      <c r="C12" s="26">
        <v>20</v>
      </c>
      <c r="D12" s="27">
        <v>8597</v>
      </c>
      <c r="E12" s="27">
        <v>9143</v>
      </c>
    </row>
    <row r="13" spans="2:5" ht="12.75">
      <c r="B13" s="25" t="s">
        <v>39</v>
      </c>
      <c r="C13" s="26">
        <v>21</v>
      </c>
      <c r="D13" s="27">
        <v>60329</v>
      </c>
      <c r="E13" s="27">
        <v>66372</v>
      </c>
    </row>
    <row r="14" spans="2:5" ht="12.75">
      <c r="B14" s="25" t="s">
        <v>55</v>
      </c>
      <c r="C14" s="26">
        <v>22</v>
      </c>
      <c r="D14" s="27">
        <v>241</v>
      </c>
      <c r="E14" s="27">
        <v>532</v>
      </c>
    </row>
    <row r="15" spans="2:5" ht="12.75">
      <c r="B15" s="29"/>
      <c r="C15" s="23"/>
      <c r="D15" s="30">
        <f>SUM(D8:D14)</f>
        <v>3626711</v>
      </c>
      <c r="E15" s="30">
        <f>SUM(E8:E14)</f>
        <v>3769711</v>
      </c>
    </row>
    <row r="16" spans="2:5" ht="12.75">
      <c r="B16" s="22" t="s">
        <v>40</v>
      </c>
      <c r="C16" s="23"/>
      <c r="D16" s="24"/>
      <c r="E16" s="24"/>
    </row>
    <row r="17" spans="2:5" ht="12.75">
      <c r="B17" s="25" t="s">
        <v>41</v>
      </c>
      <c r="C17" s="26">
        <v>23</v>
      </c>
      <c r="D17" s="28">
        <v>60735</v>
      </c>
      <c r="E17" s="27">
        <v>45801</v>
      </c>
    </row>
    <row r="18" spans="2:5" ht="12.75">
      <c r="B18" s="25" t="s">
        <v>42</v>
      </c>
      <c r="C18" s="26">
        <v>24</v>
      </c>
      <c r="D18" s="28">
        <v>1161295</v>
      </c>
      <c r="E18" s="27">
        <v>1108729</v>
      </c>
    </row>
    <row r="19" spans="2:5" ht="12.75">
      <c r="B19" s="25" t="s">
        <v>43</v>
      </c>
      <c r="C19" s="26">
        <v>25</v>
      </c>
      <c r="D19" s="28">
        <v>21704</v>
      </c>
      <c r="E19" s="27">
        <v>20706</v>
      </c>
    </row>
    <row r="20" spans="2:5" ht="12.75">
      <c r="B20" s="25" t="s">
        <v>38</v>
      </c>
      <c r="C20" s="26">
        <v>26</v>
      </c>
      <c r="D20" s="28">
        <v>7655</v>
      </c>
      <c r="E20" s="27">
        <v>12642</v>
      </c>
    </row>
    <row r="21" spans="2:5" ht="12.75">
      <c r="B21" s="25" t="s">
        <v>55</v>
      </c>
      <c r="C21" s="26">
        <v>22</v>
      </c>
      <c r="D21" s="28">
        <v>300387</v>
      </c>
      <c r="E21" s="27">
        <v>257092</v>
      </c>
    </row>
    <row r="22" spans="2:5" ht="12.75">
      <c r="B22" s="25" t="s">
        <v>44</v>
      </c>
      <c r="C22" s="26">
        <v>27</v>
      </c>
      <c r="D22" s="28">
        <v>133625</v>
      </c>
      <c r="E22" s="27">
        <v>169896</v>
      </c>
    </row>
    <row r="23" spans="2:5" ht="12.75">
      <c r="B23" s="25" t="s">
        <v>45</v>
      </c>
      <c r="C23" s="26">
        <v>28</v>
      </c>
      <c r="D23" s="28">
        <v>193635</v>
      </c>
      <c r="E23" s="27">
        <v>157623</v>
      </c>
    </row>
    <row r="24" spans="2:5" ht="12.75">
      <c r="B24" s="29"/>
      <c r="C24" s="23"/>
      <c r="D24" s="30">
        <f>SUM(D17:D23)</f>
        <v>1879036</v>
      </c>
      <c r="E24" s="30">
        <f>SUM(E17:E23)</f>
        <v>1772489</v>
      </c>
    </row>
    <row r="25" spans="2:5" ht="13.5" thickBot="1">
      <c r="B25" s="31" t="s">
        <v>46</v>
      </c>
      <c r="C25" s="32"/>
      <c r="D25" s="33">
        <f>SUM(D15+D24)</f>
        <v>5505747</v>
      </c>
      <c r="E25" s="33">
        <f>SUM(E15+E24)</f>
        <v>5542200</v>
      </c>
    </row>
    <row r="27" spans="2:5" ht="12.75">
      <c r="B27" s="34" t="s">
        <v>48</v>
      </c>
      <c r="C27" s="20"/>
      <c r="D27" s="35"/>
      <c r="E27" s="35"/>
    </row>
    <row r="28" spans="2:5" ht="12.75">
      <c r="B28" s="36" t="s">
        <v>49</v>
      </c>
      <c r="D28" s="24"/>
      <c r="E28" s="24"/>
    </row>
    <row r="29" spans="2:5" ht="12.75">
      <c r="B29" s="38" t="s">
        <v>50</v>
      </c>
      <c r="C29" s="37">
        <v>29</v>
      </c>
      <c r="D29" s="28">
        <v>1032738</v>
      </c>
      <c r="E29" s="27">
        <v>1032738</v>
      </c>
    </row>
    <row r="30" spans="2:5" ht="12.75">
      <c r="B30" s="39" t="s">
        <v>51</v>
      </c>
      <c r="C30" s="26"/>
      <c r="D30" s="28">
        <v>-2300</v>
      </c>
      <c r="E30" s="27">
        <v>-2080</v>
      </c>
    </row>
    <row r="31" spans="2:5" ht="12.75">
      <c r="B31" s="38" t="s">
        <v>52</v>
      </c>
      <c r="C31" s="26"/>
      <c r="D31" s="28">
        <v>413301</v>
      </c>
      <c r="E31" s="27">
        <v>430519</v>
      </c>
    </row>
    <row r="32" spans="2:5" ht="12.75">
      <c r="B32" s="39" t="s">
        <v>53</v>
      </c>
      <c r="C32" s="26"/>
      <c r="D32" s="28">
        <v>-1529</v>
      </c>
      <c r="E32" s="27">
        <v>-1256</v>
      </c>
    </row>
    <row r="33" spans="2:5" ht="12.75">
      <c r="B33" s="38" t="s">
        <v>54</v>
      </c>
      <c r="C33" s="26"/>
      <c r="D33" s="27">
        <v>-16125</v>
      </c>
      <c r="E33" s="27">
        <v>-21107</v>
      </c>
    </row>
    <row r="34" spans="2:5" ht="12.75">
      <c r="B34" s="38" t="s">
        <v>56</v>
      </c>
      <c r="C34" s="26"/>
      <c r="D34" s="28">
        <v>4383</v>
      </c>
      <c r="E34" s="27">
        <v>2061</v>
      </c>
    </row>
    <row r="35" spans="2:5" ht="12.75">
      <c r="B35" s="38" t="s">
        <v>57</v>
      </c>
      <c r="C35" s="26"/>
      <c r="D35" s="28">
        <v>94765</v>
      </c>
      <c r="E35" s="27">
        <v>46769</v>
      </c>
    </row>
    <row r="36" spans="2:5" ht="12.75">
      <c r="B36" s="36" t="s">
        <v>58</v>
      </c>
      <c r="C36" s="23"/>
      <c r="D36" s="30">
        <f>SUM(D29:D35)</f>
        <v>1525233</v>
      </c>
      <c r="E36" s="30">
        <f>SUM(E29:E35)</f>
        <v>1487644</v>
      </c>
    </row>
    <row r="37" spans="2:5" ht="12.75">
      <c r="B37" s="36"/>
      <c r="C37" s="23"/>
      <c r="D37" s="79"/>
      <c r="E37" s="79"/>
    </row>
    <row r="38" spans="2:5" ht="12.75">
      <c r="B38" s="40" t="s">
        <v>30</v>
      </c>
      <c r="C38" s="37"/>
      <c r="D38" s="28">
        <v>53892</v>
      </c>
      <c r="E38" s="28">
        <v>52306</v>
      </c>
    </row>
    <row r="39" spans="2:5" ht="12.75">
      <c r="B39" s="40"/>
      <c r="C39" s="37"/>
      <c r="D39" s="28"/>
      <c r="E39" s="28"/>
    </row>
    <row r="40" spans="2:5" ht="12.75">
      <c r="B40" s="36" t="s">
        <v>59</v>
      </c>
      <c r="C40" s="23"/>
      <c r="D40" s="30">
        <f>+D38+D36</f>
        <v>1579125</v>
      </c>
      <c r="E40" s="30">
        <f>+E38+E36</f>
        <v>1539950</v>
      </c>
    </row>
    <row r="41" spans="2:5" ht="12.75">
      <c r="B41" s="36"/>
      <c r="C41" s="23"/>
      <c r="D41" s="79"/>
      <c r="E41" s="79"/>
    </row>
    <row r="42" spans="2:5" ht="12.75">
      <c r="B42" s="36" t="s">
        <v>60</v>
      </c>
      <c r="C42" s="23"/>
      <c r="D42" s="24"/>
      <c r="E42" s="24"/>
    </row>
    <row r="43" spans="2:5" ht="12.75">
      <c r="B43" s="38" t="s">
        <v>61</v>
      </c>
      <c r="C43" s="26">
        <v>30</v>
      </c>
      <c r="D43" s="28">
        <v>1560658</v>
      </c>
      <c r="E43" s="27">
        <v>1549705</v>
      </c>
    </row>
    <row r="44" spans="2:5" ht="12.75">
      <c r="B44" s="38" t="s">
        <v>62</v>
      </c>
      <c r="C44" s="26">
        <v>31</v>
      </c>
      <c r="D44" s="28">
        <v>105788</v>
      </c>
      <c r="E44" s="27">
        <v>104299</v>
      </c>
    </row>
    <row r="45" spans="2:5" ht="12.75">
      <c r="B45" s="38" t="s">
        <v>63</v>
      </c>
      <c r="C45" s="26">
        <v>32</v>
      </c>
      <c r="D45" s="28">
        <v>193789</v>
      </c>
      <c r="E45" s="27">
        <v>205390</v>
      </c>
    </row>
    <row r="46" spans="2:5" ht="12.75">
      <c r="B46" s="38" t="s">
        <v>64</v>
      </c>
      <c r="C46" s="26">
        <v>33</v>
      </c>
      <c r="D46" s="28">
        <v>121454</v>
      </c>
      <c r="E46" s="27">
        <v>129384</v>
      </c>
    </row>
    <row r="47" spans="2:5" ht="12.75">
      <c r="B47" s="38" t="s">
        <v>65</v>
      </c>
      <c r="C47" s="26">
        <v>34</v>
      </c>
      <c r="D47" s="28">
        <v>11175</v>
      </c>
      <c r="E47" s="27">
        <v>13805</v>
      </c>
    </row>
    <row r="48" spans="2:5" ht="12.75">
      <c r="B48" s="38" t="s">
        <v>55</v>
      </c>
      <c r="C48" s="26">
        <v>22</v>
      </c>
      <c r="D48" s="28">
        <v>23571</v>
      </c>
      <c r="E48" s="27">
        <v>34264</v>
      </c>
    </row>
    <row r="49" spans="2:5" ht="12.75">
      <c r="B49" s="41"/>
      <c r="C49" s="42"/>
      <c r="D49" s="30">
        <f>SUM(D43:D48)</f>
        <v>2016435</v>
      </c>
      <c r="E49" s="30">
        <f>SUM(E43:E48)</f>
        <v>2036847</v>
      </c>
    </row>
    <row r="50" spans="2:5" ht="12.75">
      <c r="B50" s="36" t="s">
        <v>66</v>
      </c>
      <c r="C50" s="23"/>
      <c r="D50" s="24"/>
      <c r="E50" s="24"/>
    </row>
    <row r="51" spans="2:5" ht="12.75">
      <c r="B51" s="38" t="s">
        <v>67</v>
      </c>
      <c r="C51" s="26">
        <v>30</v>
      </c>
      <c r="D51" s="28">
        <v>204818</v>
      </c>
      <c r="E51" s="27">
        <v>398127</v>
      </c>
    </row>
    <row r="52" spans="2:5" ht="12.75">
      <c r="B52" s="38" t="s">
        <v>68</v>
      </c>
      <c r="C52" s="26">
        <v>34</v>
      </c>
      <c r="D52" s="28">
        <v>4737</v>
      </c>
      <c r="E52" s="27">
        <v>6197</v>
      </c>
    </row>
    <row r="53" spans="2:5" ht="12.75">
      <c r="B53" s="38" t="s">
        <v>69</v>
      </c>
      <c r="C53" s="26">
        <v>35</v>
      </c>
      <c r="D53" s="28">
        <v>1084427</v>
      </c>
      <c r="E53" s="27">
        <v>913783</v>
      </c>
    </row>
    <row r="54" spans="2:5" ht="12.75">
      <c r="B54" s="38" t="s">
        <v>70</v>
      </c>
      <c r="C54" s="26">
        <v>36</v>
      </c>
      <c r="D54" s="28">
        <v>119173</v>
      </c>
      <c r="E54" s="27">
        <v>190611</v>
      </c>
    </row>
    <row r="55" spans="2:5" ht="12.75">
      <c r="B55" s="38" t="s">
        <v>71</v>
      </c>
      <c r="C55" s="26">
        <v>37</v>
      </c>
      <c r="D55" s="28">
        <v>201723</v>
      </c>
      <c r="E55" s="27">
        <v>233030</v>
      </c>
    </row>
    <row r="56" spans="2:5" ht="12.75">
      <c r="B56" s="38" t="s">
        <v>55</v>
      </c>
      <c r="C56" s="26">
        <v>22</v>
      </c>
      <c r="D56" s="28">
        <v>295309</v>
      </c>
      <c r="E56" s="27">
        <v>223655</v>
      </c>
    </row>
    <row r="57" spans="2:5" ht="12.75">
      <c r="B57" s="41"/>
      <c r="C57" s="42"/>
      <c r="D57" s="30">
        <f>SUM(D51:D56)</f>
        <v>1910187</v>
      </c>
      <c r="E57" s="30">
        <f>SUM(E51:E56)</f>
        <v>1965403</v>
      </c>
    </row>
    <row r="58" spans="2:5" ht="12.75">
      <c r="B58" s="41"/>
      <c r="C58" s="42"/>
      <c r="D58" s="44"/>
      <c r="E58" s="44"/>
    </row>
    <row r="59" spans="2:5" ht="12.75">
      <c r="B59" s="41"/>
      <c r="C59" s="42"/>
      <c r="D59" s="79"/>
      <c r="E59" s="79"/>
    </row>
    <row r="60" spans="2:5" ht="12.75">
      <c r="B60" s="43" t="s">
        <v>72</v>
      </c>
      <c r="C60" s="23"/>
      <c r="D60" s="30">
        <f>+D57+D49</f>
        <v>3926622</v>
      </c>
      <c r="E60" s="30">
        <f>+E57+E49</f>
        <v>4002250</v>
      </c>
    </row>
    <row r="61" spans="2:5" ht="12.75">
      <c r="B61" s="43"/>
      <c r="C61" s="23"/>
      <c r="D61" s="44"/>
      <c r="E61" s="44"/>
    </row>
    <row r="62" spans="2:5" ht="12.75">
      <c r="B62" s="45" t="s">
        <v>73</v>
      </c>
      <c r="C62" s="46"/>
      <c r="D62" s="47">
        <f>+D60+D40</f>
        <v>5505747</v>
      </c>
      <c r="E62" s="47">
        <f>+E60+E40</f>
        <v>5542200</v>
      </c>
    </row>
  </sheetData>
  <printOptions/>
  <pageMargins left="0.49" right="0.27" top="0.44" bottom="0.23" header="0.27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7"/>
  <sheetViews>
    <sheetView workbookViewId="0" topLeftCell="A1">
      <selection activeCell="K23" sqref="K23"/>
    </sheetView>
  </sheetViews>
  <sheetFormatPr defaultColWidth="9.140625" defaultRowHeight="12.75"/>
  <cols>
    <col min="1" max="1" width="51.140625" style="0" customWidth="1"/>
    <col min="2" max="2" width="13.421875" style="0" customWidth="1"/>
    <col min="3" max="3" width="10.00390625" style="0" customWidth="1"/>
    <col min="4" max="4" width="10.140625" style="0" bestFit="1" customWidth="1"/>
    <col min="5" max="5" width="13.7109375" style="0" bestFit="1" customWidth="1"/>
    <col min="6" max="6" width="11.28125" style="0" bestFit="1" customWidth="1"/>
    <col min="7" max="7" width="9.421875" style="0" customWidth="1"/>
  </cols>
  <sheetData>
    <row r="5" spans="1:7" ht="12.75">
      <c r="A5" s="1" t="s">
        <v>74</v>
      </c>
      <c r="B5" s="2"/>
      <c r="C5" s="3"/>
      <c r="D5" s="3"/>
      <c r="E5" s="1"/>
      <c r="F5" s="3"/>
      <c r="G5" s="3"/>
    </row>
    <row r="6" spans="1:7" ht="12.75">
      <c r="A6" s="49" t="s">
        <v>7</v>
      </c>
      <c r="B6" s="50">
        <v>39629</v>
      </c>
      <c r="C6" s="50"/>
      <c r="D6" s="50"/>
      <c r="E6" s="50">
        <v>39994</v>
      </c>
      <c r="F6" s="50"/>
      <c r="G6" s="50"/>
    </row>
    <row r="7" spans="1:4" ht="12.75">
      <c r="A7" s="53"/>
      <c r="B7" s="54"/>
      <c r="C7" s="51"/>
      <c r="D7" s="52"/>
    </row>
    <row r="8" spans="1:4" ht="12.75">
      <c r="A8" s="55"/>
      <c r="B8" s="52"/>
      <c r="C8" s="52"/>
      <c r="D8" s="52"/>
    </row>
    <row r="9" spans="1:5" ht="12.75">
      <c r="A9" s="53" t="s">
        <v>75</v>
      </c>
      <c r="B9" s="52"/>
      <c r="C9" s="52"/>
      <c r="D9" s="52"/>
      <c r="E9" s="57"/>
    </row>
    <row r="10" spans="1:5" ht="12.75">
      <c r="A10" s="55" t="s">
        <v>76</v>
      </c>
      <c r="B10" s="57">
        <v>49585</v>
      </c>
      <c r="C10" s="57"/>
      <c r="D10" s="57"/>
      <c r="E10" s="57">
        <v>51821</v>
      </c>
    </row>
    <row r="11" spans="1:5" ht="12.75">
      <c r="A11" s="55" t="s">
        <v>77</v>
      </c>
      <c r="B11" s="57">
        <v>73799</v>
      </c>
      <c r="C11" s="57"/>
      <c r="D11" s="57"/>
      <c r="E11" s="57">
        <v>85103</v>
      </c>
    </row>
    <row r="12" spans="1:5" ht="12.75">
      <c r="A12" s="55" t="s">
        <v>78</v>
      </c>
      <c r="B12" s="57">
        <v>21063</v>
      </c>
      <c r="C12" s="57"/>
      <c r="D12" s="57"/>
      <c r="E12" s="57">
        <v>22342</v>
      </c>
    </row>
    <row r="13" spans="1:5" ht="12.75">
      <c r="A13" s="55"/>
      <c r="B13" s="57"/>
      <c r="C13" s="57"/>
      <c r="D13" s="57"/>
      <c r="E13" s="58"/>
    </row>
    <row r="14" spans="1:5" ht="12.75">
      <c r="A14" s="53" t="s">
        <v>79</v>
      </c>
      <c r="B14" s="58">
        <f>SUM(B10:B13)</f>
        <v>144447</v>
      </c>
      <c r="C14" s="58"/>
      <c r="D14" s="58"/>
      <c r="E14" s="58">
        <f>SUM(E10:E13)</f>
        <v>159266</v>
      </c>
    </row>
    <row r="15" spans="1:5" ht="12.75">
      <c r="A15" s="55"/>
      <c r="B15" s="57"/>
      <c r="C15" s="57"/>
      <c r="D15" s="57"/>
      <c r="E15" s="57"/>
    </row>
    <row r="16" spans="1:5" ht="12.75">
      <c r="A16" s="55" t="s">
        <v>80</v>
      </c>
      <c r="B16" s="57">
        <v>5283</v>
      </c>
      <c r="C16" s="57"/>
      <c r="D16" s="57"/>
      <c r="E16" s="57">
        <v>6935</v>
      </c>
    </row>
    <row r="17" spans="1:5" ht="12.75">
      <c r="A17" s="55" t="s">
        <v>82</v>
      </c>
      <c r="B17" s="57"/>
      <c r="C17" s="57"/>
      <c r="D17" s="57"/>
      <c r="E17" s="57"/>
    </row>
    <row r="18" spans="1:5" ht="12.75">
      <c r="A18" s="55" t="s">
        <v>81</v>
      </c>
      <c r="B18" s="57">
        <v>-1259</v>
      </c>
      <c r="C18" s="57"/>
      <c r="D18" s="57"/>
      <c r="E18" s="57">
        <v>-2114</v>
      </c>
    </row>
    <row r="19" spans="1:5" ht="12.75">
      <c r="A19" s="55" t="s">
        <v>83</v>
      </c>
      <c r="B19" s="57"/>
      <c r="C19" s="57"/>
      <c r="D19" s="57"/>
      <c r="E19" s="57"/>
    </row>
    <row r="20" spans="1:5" ht="12.75">
      <c r="A20" s="55" t="s">
        <v>81</v>
      </c>
      <c r="B20" s="57">
        <v>8384</v>
      </c>
      <c r="C20" s="57"/>
      <c r="D20" s="57"/>
      <c r="E20" s="57">
        <v>11420</v>
      </c>
    </row>
    <row r="21" spans="1:5" ht="12.75">
      <c r="A21" s="55"/>
      <c r="B21" s="57"/>
      <c r="C21" s="57"/>
      <c r="D21" s="57"/>
      <c r="E21" s="58"/>
    </row>
    <row r="22" spans="1:5" ht="12.75">
      <c r="A22" s="53" t="s">
        <v>84</v>
      </c>
      <c r="B22" s="58">
        <f>SUM(B14:B20)</f>
        <v>156855</v>
      </c>
      <c r="C22" s="57"/>
      <c r="D22" s="57"/>
      <c r="E22" s="58">
        <f>SUM(E14:E20)</f>
        <v>175507</v>
      </c>
    </row>
    <row r="23" spans="1:5" ht="12.75">
      <c r="A23" s="55"/>
      <c r="B23" s="57"/>
      <c r="C23" s="57"/>
      <c r="D23" s="57"/>
      <c r="E23" s="57"/>
    </row>
    <row r="24" spans="1:5" ht="12.75">
      <c r="A24" s="53" t="s">
        <v>85</v>
      </c>
      <c r="B24" s="57"/>
      <c r="C24" s="57"/>
      <c r="D24" s="57"/>
      <c r="E24" s="57"/>
    </row>
    <row r="25" spans="1:5" ht="12.75">
      <c r="A25" s="55" t="s">
        <v>86</v>
      </c>
      <c r="B25" s="57">
        <v>74197</v>
      </c>
      <c r="C25" s="57"/>
      <c r="D25" s="57"/>
      <c r="E25" s="57">
        <v>40220</v>
      </c>
    </row>
    <row r="26" spans="1:5" ht="12.75">
      <c r="A26" s="55" t="s">
        <v>11</v>
      </c>
      <c r="B26" s="57">
        <v>-8592</v>
      </c>
      <c r="C26" s="57"/>
      <c r="D26" s="57"/>
      <c r="E26" s="57">
        <v>16418</v>
      </c>
    </row>
    <row r="27" spans="1:5" ht="12.75">
      <c r="A27" s="55" t="s">
        <v>87</v>
      </c>
      <c r="B27" s="57">
        <v>71524</v>
      </c>
      <c r="C27" s="57"/>
      <c r="D27" s="57"/>
      <c r="E27" s="57">
        <v>-31887</v>
      </c>
    </row>
    <row r="28" spans="1:5" ht="12.75">
      <c r="A28" s="55" t="s">
        <v>88</v>
      </c>
      <c r="B28" s="57">
        <v>-143413</v>
      </c>
      <c r="C28" s="57"/>
      <c r="D28" s="57"/>
      <c r="E28" s="57">
        <v>-169629</v>
      </c>
    </row>
    <row r="29" spans="1:5" ht="12.75">
      <c r="A29" s="55" t="s">
        <v>89</v>
      </c>
      <c r="B29" s="57">
        <v>123424</v>
      </c>
      <c r="C29" s="57"/>
      <c r="D29" s="57"/>
      <c r="E29" s="57">
        <v>69605</v>
      </c>
    </row>
    <row r="30" spans="1:5" ht="12.75">
      <c r="A30" s="55" t="s">
        <v>90</v>
      </c>
      <c r="B30" s="57">
        <v>-5299</v>
      </c>
      <c r="C30" s="57"/>
      <c r="D30" s="57"/>
      <c r="E30" s="57">
        <v>27772</v>
      </c>
    </row>
    <row r="31" spans="1:5" ht="12.75">
      <c r="A31" s="55" t="s">
        <v>106</v>
      </c>
      <c r="B31" s="57">
        <v>-11909</v>
      </c>
      <c r="C31" s="57"/>
      <c r="D31" s="57"/>
      <c r="E31" s="57">
        <v>-28359</v>
      </c>
    </row>
    <row r="32" spans="1:5" ht="12.75">
      <c r="A32" s="53" t="s">
        <v>91</v>
      </c>
      <c r="B32" s="58">
        <f>SUM(B25:B31)</f>
        <v>99932</v>
      </c>
      <c r="C32" s="57"/>
      <c r="D32" s="57"/>
      <c r="E32" s="58">
        <f>SUM(E25:E31)</f>
        <v>-75860</v>
      </c>
    </row>
    <row r="33" spans="1:7" ht="12.75">
      <c r="A33" s="53"/>
      <c r="B33" s="58"/>
      <c r="C33" s="57"/>
      <c r="D33" s="57"/>
      <c r="E33" s="58"/>
      <c r="F33" s="57"/>
      <c r="G33" s="57"/>
    </row>
    <row r="34" spans="1:7" ht="12.75">
      <c r="A34" s="59" t="s">
        <v>92</v>
      </c>
      <c r="B34" s="60"/>
      <c r="C34" s="61">
        <f>B22+B32</f>
        <v>256787</v>
      </c>
      <c r="D34" s="147" t="s">
        <v>2</v>
      </c>
      <c r="E34" s="60"/>
      <c r="F34" s="61">
        <f>E22+E32</f>
        <v>99647</v>
      </c>
      <c r="G34" s="57" t="s">
        <v>2</v>
      </c>
    </row>
    <row r="35" spans="1:4" ht="12.75">
      <c r="A35" s="55"/>
      <c r="B35" s="57"/>
      <c r="C35" s="57"/>
      <c r="D35" s="57"/>
    </row>
    <row r="36" spans="1:4" ht="12.75">
      <c r="A36" s="53" t="s">
        <v>100</v>
      </c>
      <c r="B36" s="57"/>
      <c r="C36" s="57"/>
      <c r="D36" s="57"/>
    </row>
    <row r="37" spans="1:4" ht="12.75">
      <c r="A37" s="55"/>
      <c r="B37" s="57"/>
      <c r="C37" s="57"/>
      <c r="D37" s="57"/>
    </row>
    <row r="38" spans="1:5" ht="12.75">
      <c r="A38" s="55" t="s">
        <v>93</v>
      </c>
      <c r="B38" s="57">
        <v>-183099</v>
      </c>
      <c r="D38" s="57"/>
      <c r="E38" s="57">
        <v>-181442</v>
      </c>
    </row>
    <row r="39" spans="1:5" ht="12.75">
      <c r="A39" s="55"/>
      <c r="B39" s="57"/>
      <c r="D39" s="57"/>
      <c r="E39" s="57"/>
    </row>
    <row r="40" spans="1:5" ht="12.75">
      <c r="A40" s="55" t="s">
        <v>94</v>
      </c>
      <c r="B40" s="57">
        <v>-8643</v>
      </c>
      <c r="D40" s="57"/>
      <c r="E40" s="57">
        <v>-10875</v>
      </c>
    </row>
    <row r="41" spans="1:5" ht="12.75">
      <c r="A41" s="55" t="s">
        <v>95</v>
      </c>
      <c r="B41" s="57">
        <v>-707</v>
      </c>
      <c r="D41" s="57"/>
      <c r="E41" s="57">
        <v>0</v>
      </c>
    </row>
    <row r="42" spans="1:5" ht="12.75">
      <c r="A42" s="55" t="s">
        <v>96</v>
      </c>
      <c r="B42" s="57">
        <v>-730</v>
      </c>
      <c r="D42" s="57"/>
      <c r="E42" s="57">
        <v>-786</v>
      </c>
    </row>
    <row r="43" spans="1:5" ht="12.75">
      <c r="A43" s="55" t="s">
        <v>97</v>
      </c>
      <c r="B43" s="57">
        <v>319</v>
      </c>
      <c r="D43" s="57"/>
      <c r="E43" s="57">
        <v>-5533</v>
      </c>
    </row>
    <row r="44" spans="1:5" ht="12.75">
      <c r="A44" s="55" t="s">
        <v>106</v>
      </c>
      <c r="B44" s="57">
        <v>-2019</v>
      </c>
      <c r="D44" s="57"/>
      <c r="E44" s="57">
        <v>10402</v>
      </c>
    </row>
    <row r="45" spans="1:7" ht="12.75">
      <c r="A45" s="55"/>
      <c r="B45" s="57"/>
      <c r="C45" s="57"/>
      <c r="D45" s="57"/>
      <c r="E45" s="57"/>
      <c r="F45" s="57"/>
      <c r="G45" s="57"/>
    </row>
    <row r="46" spans="1:7" ht="12.75">
      <c r="A46" s="59" t="s">
        <v>98</v>
      </c>
      <c r="B46" s="60"/>
      <c r="C46" s="62">
        <f>SUM(B38:B44)</f>
        <v>-194879</v>
      </c>
      <c r="D46" s="57" t="s">
        <v>3</v>
      </c>
      <c r="E46" s="60"/>
      <c r="F46" s="62">
        <f>SUM(E38:E44)</f>
        <v>-188234</v>
      </c>
      <c r="G46" s="57" t="s">
        <v>3</v>
      </c>
    </row>
    <row r="47" spans="1:4" ht="12.75">
      <c r="A47" s="55"/>
      <c r="B47" s="57"/>
      <c r="C47" s="57"/>
      <c r="D47" s="57"/>
    </row>
    <row r="48" spans="1:4" ht="12.75">
      <c r="A48" s="53" t="s">
        <v>99</v>
      </c>
      <c r="B48" s="57"/>
      <c r="C48" s="57"/>
      <c r="D48" s="57"/>
    </row>
    <row r="49" spans="1:5" ht="12.75">
      <c r="A49" s="55" t="s">
        <v>101</v>
      </c>
      <c r="B49" s="57">
        <v>-26668</v>
      </c>
      <c r="D49" s="57"/>
      <c r="E49" s="57">
        <v>-30879</v>
      </c>
    </row>
    <row r="50" spans="1:5" ht="12.75">
      <c r="A50" s="55" t="s">
        <v>102</v>
      </c>
      <c r="B50" s="57">
        <v>8906</v>
      </c>
      <c r="D50" s="57"/>
      <c r="E50" s="57">
        <v>-7141</v>
      </c>
    </row>
    <row r="51" spans="1:5" ht="12.75">
      <c r="A51" s="55" t="s">
        <v>103</v>
      </c>
      <c r="B51" s="57">
        <v>-22281</v>
      </c>
      <c r="D51" s="57"/>
      <c r="E51" s="57">
        <v>187349</v>
      </c>
    </row>
    <row r="52" spans="1:5" ht="12.75">
      <c r="A52" s="55" t="s">
        <v>104</v>
      </c>
      <c r="B52" s="57">
        <v>-92922</v>
      </c>
      <c r="D52" s="57"/>
      <c r="E52" s="57">
        <v>-95017</v>
      </c>
    </row>
    <row r="53" spans="1:5" ht="12.75">
      <c r="A53" s="55" t="s">
        <v>105</v>
      </c>
      <c r="B53" s="57">
        <v>-3390</v>
      </c>
      <c r="D53" s="57"/>
      <c r="E53" s="57">
        <v>-1737</v>
      </c>
    </row>
    <row r="54" spans="1:7" ht="12.75">
      <c r="A54" s="55"/>
      <c r="B54" s="57"/>
      <c r="D54" s="57"/>
      <c r="E54" s="57"/>
      <c r="G54" s="57"/>
    </row>
    <row r="55" spans="1:7" ht="12.75">
      <c r="A55" s="59" t="s">
        <v>99</v>
      </c>
      <c r="B55" s="60"/>
      <c r="C55" s="61">
        <f>SUM(B49:B53)</f>
        <v>-136355</v>
      </c>
      <c r="D55" s="57" t="s">
        <v>4</v>
      </c>
      <c r="E55" s="60"/>
      <c r="F55" s="61">
        <f>SUM(E49:E53)</f>
        <v>52575</v>
      </c>
      <c r="G55" s="57" t="s">
        <v>4</v>
      </c>
    </row>
    <row r="56" spans="1:7" ht="12.75">
      <c r="A56" s="55"/>
      <c r="B56" s="52"/>
      <c r="D56" s="63">
        <f>+C55+C46+C34</f>
        <v>-74447</v>
      </c>
      <c r="E56" s="52"/>
      <c r="G56" s="63">
        <f>+F55+F46+F34</f>
        <v>-36012</v>
      </c>
    </row>
    <row r="57" spans="1:7" ht="13.5" thickBot="1">
      <c r="A57" s="55"/>
      <c r="B57" s="52"/>
      <c r="C57" s="58"/>
      <c r="D57" s="101" t="s">
        <v>5</v>
      </c>
      <c r="E57" s="52"/>
      <c r="F57" s="58"/>
      <c r="G57" s="101" t="s">
        <v>5</v>
      </c>
    </row>
    <row r="58" spans="1:4" ht="13.5" thickTop="1">
      <c r="A58" s="53" t="s">
        <v>107</v>
      </c>
      <c r="B58" s="57"/>
      <c r="C58" s="57"/>
      <c r="D58" s="52"/>
    </row>
    <row r="59" spans="1:5" ht="12.75">
      <c r="A59" s="55" t="s">
        <v>108</v>
      </c>
      <c r="B59" s="57">
        <v>211014</v>
      </c>
      <c r="C59" s="57"/>
      <c r="E59" s="57">
        <v>193635</v>
      </c>
    </row>
    <row r="60" spans="1:5" ht="12.75">
      <c r="A60" s="55" t="s">
        <v>109</v>
      </c>
      <c r="B60" s="57">
        <v>136567</v>
      </c>
      <c r="C60" s="57"/>
      <c r="E60" s="57">
        <v>157623</v>
      </c>
    </row>
    <row r="61" spans="1:4" ht="12.75">
      <c r="A61" s="55"/>
      <c r="B61" s="57"/>
      <c r="C61" s="57"/>
      <c r="D61" s="57"/>
    </row>
    <row r="62" spans="1:5" ht="13.5" thickBot="1">
      <c r="A62" s="59" t="s">
        <v>107</v>
      </c>
      <c r="B62" s="64">
        <f>B60-B59</f>
        <v>-74447</v>
      </c>
      <c r="C62" s="57"/>
      <c r="E62" s="64">
        <f>E60-E59</f>
        <v>-36012</v>
      </c>
    </row>
    <row r="63" spans="1:7" ht="13.5" thickTop="1">
      <c r="A63" s="55"/>
      <c r="B63" s="52"/>
      <c r="C63" s="52"/>
      <c r="D63" s="56"/>
      <c r="E63" s="52"/>
      <c r="F63" s="52"/>
      <c r="G63" s="52"/>
    </row>
    <row r="64" spans="1:7" ht="12.75">
      <c r="A64" s="65"/>
      <c r="B64" s="52"/>
      <c r="C64" s="52"/>
      <c r="D64" s="56"/>
      <c r="E64" s="52"/>
      <c r="F64" s="52"/>
      <c r="G64" s="52"/>
    </row>
    <row r="65" spans="1:7" ht="12.75">
      <c r="A65" s="65"/>
      <c r="B65" s="52"/>
      <c r="C65" s="52"/>
      <c r="D65" s="56"/>
      <c r="E65" s="52"/>
      <c r="F65" s="52"/>
      <c r="G65" s="52"/>
    </row>
    <row r="66" spans="1:7" ht="12.75">
      <c r="A66" s="65"/>
      <c r="B66" s="52"/>
      <c r="C66" s="52"/>
      <c r="D66" s="56"/>
      <c r="E66" s="66"/>
      <c r="F66" s="52"/>
      <c r="G66" s="52"/>
    </row>
    <row r="67" spans="1:7" ht="12.75">
      <c r="A67" s="48"/>
      <c r="B67" s="48"/>
      <c r="C67" s="48"/>
      <c r="D67" s="48"/>
      <c r="E67" s="48"/>
      <c r="F67" s="48"/>
      <c r="G67" s="48"/>
    </row>
  </sheetData>
  <printOptions/>
  <pageMargins left="0.19" right="0.16" top="0.4" bottom="0.55" header="0.27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C16" sqref="C16"/>
    </sheetView>
  </sheetViews>
  <sheetFormatPr defaultColWidth="9.140625" defaultRowHeight="12.75"/>
  <cols>
    <col min="1" max="1" width="35.140625" style="78" customWidth="1"/>
    <col min="2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5" spans="1:7" ht="12.75">
      <c r="A5" s="75" t="s">
        <v>110</v>
      </c>
      <c r="B5" s="68">
        <v>39629</v>
      </c>
      <c r="C5" s="68" t="s">
        <v>6</v>
      </c>
      <c r="D5" s="68">
        <v>39994</v>
      </c>
      <c r="E5" s="68" t="s">
        <v>6</v>
      </c>
      <c r="F5" s="67" t="s">
        <v>113</v>
      </c>
      <c r="G5" s="70" t="s">
        <v>114</v>
      </c>
    </row>
    <row r="6" spans="1:7" s="80" customFormat="1" ht="12.75">
      <c r="A6" s="82" t="s">
        <v>111</v>
      </c>
      <c r="B6" s="132">
        <v>625.3526</v>
      </c>
      <c r="C6" s="81">
        <f>B6/$B$6</f>
        <v>1</v>
      </c>
      <c r="D6" s="132">
        <v>756.5533</v>
      </c>
      <c r="E6" s="81">
        <f>D6/$D$6</f>
        <v>1</v>
      </c>
      <c r="F6" s="113">
        <f>D6-B6</f>
        <v>131.20069999999998</v>
      </c>
      <c r="G6" s="84">
        <f>D6/B6-1</f>
        <v>0.20980275767622936</v>
      </c>
    </row>
    <row r="7" spans="1:7" ht="12.75">
      <c r="A7" s="76" t="s">
        <v>112</v>
      </c>
      <c r="B7" s="102">
        <v>-551.1411</v>
      </c>
      <c r="C7" s="103">
        <f>B7/$B$6</f>
        <v>-0.8813285496854095</v>
      </c>
      <c r="D7" s="102">
        <v>-665.858</v>
      </c>
      <c r="E7" s="103">
        <f>D7/$D$6</f>
        <v>-0.8801204092295941</v>
      </c>
      <c r="F7" s="153">
        <f>D7-B7</f>
        <v>-114.7168999999999</v>
      </c>
      <c r="G7" s="104">
        <f>D7/B7-1</f>
        <v>0.2081443390812261</v>
      </c>
    </row>
    <row r="8" spans="1:7" ht="12.75">
      <c r="A8" s="76" t="s">
        <v>16</v>
      </c>
      <c r="B8" s="102">
        <v>-25.9083</v>
      </c>
      <c r="C8" s="103">
        <f>B8/$B$6</f>
        <v>-0.04142990690372119</v>
      </c>
      <c r="D8" s="102">
        <v>-27.9503</v>
      </c>
      <c r="E8" s="103">
        <f>D8/$D$6</f>
        <v>-0.03694425759559835</v>
      </c>
      <c r="F8" s="153">
        <f>D8-B8</f>
        <v>-2.041999999999998</v>
      </c>
      <c r="G8" s="104">
        <f>D8/B8-1</f>
        <v>0.07881644106328856</v>
      </c>
    </row>
    <row r="9" spans="1:7" ht="12.75">
      <c r="A9" s="76" t="s">
        <v>19</v>
      </c>
      <c r="B9" s="102">
        <v>29.6449</v>
      </c>
      <c r="C9" s="103">
        <f>B9/$B$6</f>
        <v>0.04740509594107388</v>
      </c>
      <c r="D9" s="102">
        <v>28.1837</v>
      </c>
      <c r="E9" s="103">
        <f>D9/$D$6</f>
        <v>0.037252761966671745</v>
      </c>
      <c r="F9" s="167">
        <f>D9-B9</f>
        <v>-1.461199999999998</v>
      </c>
      <c r="G9" s="104">
        <f>D9/B9-1</f>
        <v>-0.049290097116198694</v>
      </c>
    </row>
    <row r="10" spans="1:7" s="80" customFormat="1" ht="12.75">
      <c r="A10" s="105" t="s">
        <v>116</v>
      </c>
      <c r="B10" s="134">
        <f>SUM(B6:B9)</f>
        <v>77.94810000000001</v>
      </c>
      <c r="C10" s="106">
        <f>B10/$B$6</f>
        <v>0.12464663935194321</v>
      </c>
      <c r="D10" s="134">
        <v>90.92859999999995</v>
      </c>
      <c r="E10" s="106">
        <f>D10/$D$6</f>
        <v>0.12018796296308527</v>
      </c>
      <c r="F10" s="154">
        <f>D10-B10</f>
        <v>12.980499999999935</v>
      </c>
      <c r="G10" s="136">
        <f>D10/B10-1</f>
        <v>0.16652747148423042</v>
      </c>
    </row>
    <row r="13" spans="1:5" ht="12.75">
      <c r="A13" s="75"/>
      <c r="B13" s="68">
        <f>+B5</f>
        <v>39629</v>
      </c>
      <c r="C13" s="68">
        <f>+D5</f>
        <v>39994</v>
      </c>
      <c r="D13" s="74" t="s">
        <v>113</v>
      </c>
      <c r="E13" s="69" t="s">
        <v>114</v>
      </c>
    </row>
    <row r="14" spans="1:5" ht="12.75">
      <c r="A14" s="76" t="s">
        <v>139</v>
      </c>
      <c r="B14" s="116">
        <v>1360.6676</v>
      </c>
      <c r="C14" s="116">
        <v>1349.6444</v>
      </c>
      <c r="D14" s="109">
        <f>C14-B14</f>
        <v>-11.023200000000088</v>
      </c>
      <c r="E14" s="86">
        <f>C14/B14-1</f>
        <v>-0.008101317323937263</v>
      </c>
    </row>
    <row r="15" spans="1:5" ht="12.75">
      <c r="A15" s="76" t="s">
        <v>140</v>
      </c>
      <c r="B15" s="116">
        <v>1478.182</v>
      </c>
      <c r="C15" s="116">
        <v>1483.7152</v>
      </c>
      <c r="D15" s="109">
        <f>C15-B15</f>
        <v>5.533200000000079</v>
      </c>
      <c r="E15" s="86">
        <f>C15/B15-1</f>
        <v>0.003743246772048403</v>
      </c>
    </row>
    <row r="16" spans="1:5" ht="12.75">
      <c r="A16" s="133" t="s">
        <v>141</v>
      </c>
      <c r="B16" s="155">
        <v>182.0757</v>
      </c>
      <c r="C16" s="155">
        <v>230.2263</v>
      </c>
      <c r="D16" s="117">
        <f>C16-B16</f>
        <v>48.1506</v>
      </c>
      <c r="E16" s="88">
        <f>C16/B16-1</f>
        <v>0.26445374094401397</v>
      </c>
    </row>
    <row r="18" spans="1:5" ht="12.75">
      <c r="A18" s="67" t="s">
        <v>142</v>
      </c>
      <c r="B18" s="68">
        <f>+B13</f>
        <v>39629</v>
      </c>
      <c r="C18" s="68">
        <f>+C13</f>
        <v>39994</v>
      </c>
      <c r="D18" s="74" t="s">
        <v>113</v>
      </c>
      <c r="E18" s="69" t="s">
        <v>114</v>
      </c>
    </row>
    <row r="19" spans="1:5" s="152" customFormat="1" ht="12.75">
      <c r="A19" s="151" t="s">
        <v>116</v>
      </c>
      <c r="B19" s="156">
        <f>B10</f>
        <v>77.94810000000001</v>
      </c>
      <c r="C19" s="156">
        <f>D10</f>
        <v>90.92859999999995</v>
      </c>
      <c r="D19" s="150">
        <f>C19-B19</f>
        <v>12.980499999999935</v>
      </c>
      <c r="E19" s="135">
        <f>C19/B19-1</f>
        <v>0.16652747148423042</v>
      </c>
    </row>
    <row r="20" spans="1:5" ht="12.75">
      <c r="A20" s="76" t="s">
        <v>117</v>
      </c>
      <c r="B20">
        <v>257.6</v>
      </c>
      <c r="C20" s="112">
        <v>271.342</v>
      </c>
      <c r="D20" s="150">
        <f>C20-B20</f>
        <v>13.741999999999962</v>
      </c>
      <c r="E20" s="135">
        <f>C20/B20-1</f>
        <v>0.053346273291925206</v>
      </c>
    </row>
    <row r="21" spans="1:5" s="108" customFormat="1" ht="12.75">
      <c r="A21" s="107" t="s">
        <v>118</v>
      </c>
      <c r="B21" s="111">
        <f>B19/B20</f>
        <v>0.30259355590062115</v>
      </c>
      <c r="C21" s="111">
        <f>C19/C20</f>
        <v>0.33510698675472267</v>
      </c>
      <c r="D21" s="157" t="s">
        <v>143</v>
      </c>
      <c r="E21" s="110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D14" sqref="D14"/>
    </sheetView>
  </sheetViews>
  <sheetFormatPr defaultColWidth="9.140625" defaultRowHeight="12.75"/>
  <cols>
    <col min="1" max="1" width="41.00390625" style="78" customWidth="1"/>
    <col min="2" max="2" width="11.57421875" style="0" customWidth="1"/>
    <col min="3" max="3" width="11.28125" style="0" customWidth="1"/>
    <col min="4" max="4" width="10.28125" style="0" customWidth="1"/>
    <col min="5" max="5" width="10.00390625" style="0" customWidth="1"/>
    <col min="6" max="6" width="10.140625" style="0" bestFit="1" customWidth="1"/>
    <col min="7" max="7" width="8.421875" style="0" bestFit="1" customWidth="1"/>
  </cols>
  <sheetData>
    <row r="4" ht="11.25" customHeight="1"/>
    <row r="5" spans="1:7" ht="17.25" customHeight="1">
      <c r="A5" s="75" t="s">
        <v>110</v>
      </c>
      <c r="B5" s="68">
        <f>+GAS!B5</f>
        <v>39629</v>
      </c>
      <c r="C5" s="68" t="s">
        <v>6</v>
      </c>
      <c r="D5" s="68">
        <f>+GAS!D5</f>
        <v>39994</v>
      </c>
      <c r="E5" s="74" t="s">
        <v>6</v>
      </c>
      <c r="F5" s="74" t="s">
        <v>113</v>
      </c>
      <c r="G5" s="70" t="s">
        <v>114</v>
      </c>
    </row>
    <row r="6" spans="1:7" ht="12.75">
      <c r="A6" s="82" t="s">
        <v>111</v>
      </c>
      <c r="B6" s="89">
        <v>662.2619</v>
      </c>
      <c r="C6" s="81">
        <f>B6/$B$6</f>
        <v>1</v>
      </c>
      <c r="D6" s="89">
        <v>931.6486</v>
      </c>
      <c r="E6" s="81">
        <f>D6/$D$6</f>
        <v>1</v>
      </c>
      <c r="F6" s="113">
        <f>D6-B6</f>
        <v>269.3867</v>
      </c>
      <c r="G6" s="84">
        <f>D6/B6-1</f>
        <v>0.40676762471161343</v>
      </c>
    </row>
    <row r="7" spans="1:7" ht="12.75">
      <c r="A7" s="76" t="s">
        <v>112</v>
      </c>
      <c r="B7" s="85">
        <v>-637.7022</v>
      </c>
      <c r="C7" s="103">
        <f>B7/$B$6</f>
        <v>-0.962915426661265</v>
      </c>
      <c r="D7" s="85">
        <v>-906.3043</v>
      </c>
      <c r="E7" s="103">
        <f>D7/$D$6</f>
        <v>-0.9727962882142474</v>
      </c>
      <c r="F7" s="153">
        <f>D7-B7</f>
        <v>-268.60210000000006</v>
      </c>
      <c r="G7" s="104">
        <f>D7/B7-1</f>
        <v>0.42120303175996576</v>
      </c>
    </row>
    <row r="8" spans="1:7" ht="12.75">
      <c r="A8" s="76" t="s">
        <v>16</v>
      </c>
      <c r="B8" s="85">
        <v>-10.8992</v>
      </c>
      <c r="C8" s="103">
        <f>B8/$B$6</f>
        <v>-0.016457537418353676</v>
      </c>
      <c r="D8" s="85">
        <v>-11.6209</v>
      </c>
      <c r="E8" s="103">
        <f>D8/$D$6</f>
        <v>-0.012473479807730083</v>
      </c>
      <c r="F8" s="153">
        <f>D8-B8</f>
        <v>-0.7217000000000002</v>
      </c>
      <c r="G8" s="104">
        <f>D8/B8-1</f>
        <v>0.06621586905460952</v>
      </c>
    </row>
    <row r="9" spans="1:7" ht="12.75">
      <c r="A9" s="76" t="s">
        <v>19</v>
      </c>
      <c r="B9" s="166">
        <v>11.4115</v>
      </c>
      <c r="C9" s="103">
        <f>B9/$B$6</f>
        <v>0.017231098452138046</v>
      </c>
      <c r="D9" s="166">
        <v>12.2549</v>
      </c>
      <c r="E9" s="103">
        <f>D9/$D$6</f>
        <v>0.013153993898557889</v>
      </c>
      <c r="F9" s="153">
        <f>D9-B9</f>
        <v>0.843399999999999</v>
      </c>
      <c r="G9" s="104">
        <f>D9/B9-1</f>
        <v>0.07390789992551361</v>
      </c>
    </row>
    <row r="10" spans="1:7" s="127" customFormat="1" ht="12.75">
      <c r="A10" s="105" t="s">
        <v>116</v>
      </c>
      <c r="B10" s="134">
        <v>25.072000000000013</v>
      </c>
      <c r="C10" s="106">
        <f>B10/$B$6</f>
        <v>0.03785813437251941</v>
      </c>
      <c r="D10" s="134">
        <v>25.978299999999976</v>
      </c>
      <c r="E10" s="106">
        <f>D10/$D$6</f>
        <v>0.02788422587658048</v>
      </c>
      <c r="F10" s="154">
        <f>D10-B10</f>
        <v>0.9062999999999626</v>
      </c>
      <c r="G10" s="136">
        <f>D10/B10-1</f>
        <v>0.036147894065091</v>
      </c>
    </row>
    <row r="12" spans="1:5" ht="12.75" customHeight="1">
      <c r="A12" s="75"/>
      <c r="B12" s="68">
        <f>+B5</f>
        <v>39629</v>
      </c>
      <c r="C12" s="68">
        <f>+D5</f>
        <v>39994</v>
      </c>
      <c r="D12" s="74" t="s">
        <v>113</v>
      </c>
      <c r="E12" s="69" t="s">
        <v>114</v>
      </c>
    </row>
    <row r="13" spans="1:5" ht="12.75">
      <c r="A13" s="76" t="s">
        <v>119</v>
      </c>
      <c r="B13" s="116">
        <v>2438.2843</v>
      </c>
      <c r="C13" s="116">
        <v>3190.3152</v>
      </c>
      <c r="D13" s="109">
        <f>C13-B13</f>
        <v>752.0309000000002</v>
      </c>
      <c r="E13" s="86">
        <f>C13/B13-1</f>
        <v>0.30842625693812664</v>
      </c>
    </row>
    <row r="14" spans="1:5" ht="12.75">
      <c r="A14" s="77" t="s">
        <v>144</v>
      </c>
      <c r="B14" s="118">
        <v>1121.0783</v>
      </c>
      <c r="C14" s="118">
        <v>1063.6033</v>
      </c>
      <c r="D14" s="117">
        <f>C14-B14</f>
        <v>-57.47499999999991</v>
      </c>
      <c r="E14" s="88">
        <f>C14/B14-1</f>
        <v>-0.05126760548304243</v>
      </c>
    </row>
    <row r="16" spans="1:5" ht="14.25" customHeight="1">
      <c r="A16" s="67" t="s">
        <v>142</v>
      </c>
      <c r="B16" s="68">
        <f>+B12</f>
        <v>39629</v>
      </c>
      <c r="C16" s="68">
        <f>+D5</f>
        <v>39994</v>
      </c>
      <c r="D16" s="74" t="s">
        <v>113</v>
      </c>
      <c r="E16" s="69" t="s">
        <v>114</v>
      </c>
    </row>
    <row r="17" spans="1:5" ht="12.75">
      <c r="A17" s="71" t="s">
        <v>116</v>
      </c>
      <c r="B17" s="156">
        <f>B10</f>
        <v>25.072000000000013</v>
      </c>
      <c r="C17" s="156">
        <f>D10</f>
        <v>25.978299999999976</v>
      </c>
      <c r="D17" s="144">
        <f>C17-B17</f>
        <v>0.9062999999999626</v>
      </c>
      <c r="E17" s="135">
        <f>C17/B17-1</f>
        <v>0.036147894065091</v>
      </c>
    </row>
    <row r="18" spans="1:5" ht="12.75">
      <c r="A18" s="71" t="s">
        <v>117</v>
      </c>
      <c r="B18">
        <v>257.6</v>
      </c>
      <c r="C18" s="112">
        <v>271.342</v>
      </c>
      <c r="D18" s="144">
        <f>C18-B18</f>
        <v>13.741999999999962</v>
      </c>
      <c r="E18" s="135">
        <f>C18/B18-1</f>
        <v>0.053346273291925206</v>
      </c>
    </row>
    <row r="19" spans="1:5" s="108" customFormat="1" ht="12.75">
      <c r="A19" s="119" t="s">
        <v>118</v>
      </c>
      <c r="B19" s="111">
        <f>B17/B18</f>
        <v>0.0973291925465839</v>
      </c>
      <c r="C19" s="111">
        <f>C17/C18</f>
        <v>0.09574006235673053</v>
      </c>
      <c r="D19" s="157" t="s">
        <v>145</v>
      </c>
      <c r="E19" s="88"/>
    </row>
  </sheetData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D16" sqref="D16"/>
    </sheetView>
  </sheetViews>
  <sheetFormatPr defaultColWidth="9.140625" defaultRowHeight="12.75"/>
  <cols>
    <col min="1" max="1" width="31.00390625" style="78" customWidth="1"/>
    <col min="2" max="2" width="10.28125" style="0" customWidth="1"/>
    <col min="3" max="3" width="10.7109375" style="0" customWidth="1"/>
    <col min="4" max="4" width="10.57421875" style="0" customWidth="1"/>
    <col min="5" max="5" width="8.421875" style="0" bestFit="1" customWidth="1"/>
    <col min="7" max="7" width="8.140625" style="0" bestFit="1" customWidth="1"/>
  </cols>
  <sheetData>
    <row r="5" spans="1:7" ht="12.75" customHeight="1">
      <c r="A5" s="75" t="s">
        <v>110</v>
      </c>
      <c r="B5" s="68">
        <f>+Electricity!B5</f>
        <v>39629</v>
      </c>
      <c r="C5" s="68" t="s">
        <v>6</v>
      </c>
      <c r="D5" s="68">
        <f>+Electricity!D5</f>
        <v>39994</v>
      </c>
      <c r="E5" s="74" t="s">
        <v>6</v>
      </c>
      <c r="F5" s="74" t="s">
        <v>113</v>
      </c>
      <c r="G5" s="70" t="s">
        <v>114</v>
      </c>
    </row>
    <row r="6" spans="1:7" s="80" customFormat="1" ht="12.75">
      <c r="A6" s="82" t="s">
        <v>111</v>
      </c>
      <c r="B6" s="89">
        <v>215.2354</v>
      </c>
      <c r="C6" s="148">
        <f>B6/$B$6</f>
        <v>1</v>
      </c>
      <c r="D6" s="89">
        <v>219.619</v>
      </c>
      <c r="E6" s="148">
        <f>D6/$D$6</f>
        <v>1</v>
      </c>
      <c r="F6" s="138">
        <f>D6-B6</f>
        <v>4.383600000000001</v>
      </c>
      <c r="G6" s="139">
        <f>D6/B6-1</f>
        <v>0.020366538218155483</v>
      </c>
    </row>
    <row r="7" spans="1:7" ht="12.75">
      <c r="A7" s="76" t="s">
        <v>112</v>
      </c>
      <c r="B7" s="85">
        <v>-169.1338</v>
      </c>
      <c r="C7" s="103">
        <f>B7/$B$6</f>
        <v>-0.7858084683095811</v>
      </c>
      <c r="D7" s="85">
        <v>-161.5383</v>
      </c>
      <c r="E7" s="103">
        <f>D7/$D$6</f>
        <v>-0.7355388195010449</v>
      </c>
      <c r="F7" s="168">
        <f>D7-B7</f>
        <v>7.5955000000000155</v>
      </c>
      <c r="G7" s="135">
        <f>D7/B7-1</f>
        <v>-0.04490823241717512</v>
      </c>
    </row>
    <row r="8" spans="1:7" ht="12.75">
      <c r="A8" s="76" t="s">
        <v>16</v>
      </c>
      <c r="B8" s="85">
        <v>-52.3307</v>
      </c>
      <c r="C8" s="103">
        <f>B8/$B$6</f>
        <v>-0.24313240294115188</v>
      </c>
      <c r="D8" s="85">
        <v>-51.7974</v>
      </c>
      <c r="E8" s="103">
        <f>D8/$D$6</f>
        <v>-0.23585117863208557</v>
      </c>
      <c r="F8" s="169">
        <f>D8-B8</f>
        <v>0.533299999999997</v>
      </c>
      <c r="G8" s="135">
        <f>D8/B8-1</f>
        <v>-0.010190958653333415</v>
      </c>
    </row>
    <row r="9" spans="1:7" ht="12.75">
      <c r="A9" s="76" t="s">
        <v>19</v>
      </c>
      <c r="B9" s="166">
        <v>67.8566</v>
      </c>
      <c r="C9" s="141">
        <f>B9/$B$6</f>
        <v>0.3152669124131068</v>
      </c>
      <c r="D9" s="87">
        <v>53.1934</v>
      </c>
      <c r="E9" s="141">
        <f>D9/$D$6</f>
        <v>0.24220764141536022</v>
      </c>
      <c r="F9" s="140">
        <f>D9-B9</f>
        <v>-14.663200000000003</v>
      </c>
      <c r="G9" s="135">
        <f>D9/B9-1</f>
        <v>-0.21609099188582992</v>
      </c>
    </row>
    <row r="10" spans="1:7" s="80" customFormat="1" ht="12.75">
      <c r="A10" s="105" t="s">
        <v>116</v>
      </c>
      <c r="B10" s="134">
        <v>61.6275</v>
      </c>
      <c r="C10" s="142">
        <f>B10/$B$6</f>
        <v>0.2863260411623738</v>
      </c>
      <c r="D10" s="134">
        <v>59.4767</v>
      </c>
      <c r="E10" s="142">
        <f>D10/$D$6</f>
        <v>0.2708176432822297</v>
      </c>
      <c r="F10" s="146">
        <f>D10-B10</f>
        <v>-2.1507999999999967</v>
      </c>
      <c r="G10" s="136">
        <f>D10/B10-1</f>
        <v>-0.03490000405663052</v>
      </c>
    </row>
    <row r="11" spans="1:7" ht="12.75">
      <c r="A11" s="90"/>
      <c r="B11" s="72"/>
      <c r="C11" s="72"/>
      <c r="D11" s="72"/>
      <c r="E11" s="72"/>
      <c r="F11" s="72"/>
      <c r="G11" s="72"/>
    </row>
    <row r="12" spans="1:5" ht="15" customHeight="1">
      <c r="A12" s="75"/>
      <c r="B12" s="68">
        <f>+B5</f>
        <v>39629</v>
      </c>
      <c r="C12" s="68">
        <f>+D5</f>
        <v>39994</v>
      </c>
      <c r="D12" s="74" t="s">
        <v>113</v>
      </c>
      <c r="E12" s="69" t="s">
        <v>120</v>
      </c>
    </row>
    <row r="13" spans="1:5" ht="12.75">
      <c r="A13" s="76" t="s">
        <v>140</v>
      </c>
      <c r="B13" s="72"/>
      <c r="C13" s="72"/>
      <c r="D13" s="72"/>
      <c r="E13" s="73"/>
    </row>
    <row r="14" spans="1:5" ht="12.75">
      <c r="A14" s="76" t="s">
        <v>121</v>
      </c>
      <c r="B14" s="112">
        <v>122.0335</v>
      </c>
      <c r="C14" s="112">
        <v>120.7264</v>
      </c>
      <c r="D14" s="143">
        <f>C14-B14</f>
        <v>-1.3071000000000055</v>
      </c>
      <c r="E14" s="137">
        <f>C14/B14-1</f>
        <v>-0.010710993292825322</v>
      </c>
    </row>
    <row r="15" spans="1:5" ht="12.75">
      <c r="A15" s="76" t="s">
        <v>122</v>
      </c>
      <c r="B15" s="112">
        <v>106.8443</v>
      </c>
      <c r="C15" s="112">
        <v>104.506</v>
      </c>
      <c r="D15" s="143">
        <f>C15-B15</f>
        <v>-2.338300000000004</v>
      </c>
      <c r="E15" s="137">
        <f>C15/B15-1</f>
        <v>-0.021885116941193883</v>
      </c>
    </row>
    <row r="16" spans="1:5" ht="12.75">
      <c r="A16" s="77" t="s">
        <v>123</v>
      </c>
      <c r="B16" s="120">
        <v>107.0425</v>
      </c>
      <c r="C16" s="120">
        <v>104.4756</v>
      </c>
      <c r="D16" s="170">
        <f>C16-B16</f>
        <v>-2.566900000000004</v>
      </c>
      <c r="E16" s="171">
        <f>C16/B16-1</f>
        <v>-0.023980194782446285</v>
      </c>
    </row>
    <row r="18" spans="1:5" ht="13.5" customHeight="1">
      <c r="A18" s="67" t="s">
        <v>115</v>
      </c>
      <c r="B18" s="68">
        <f>+B12</f>
        <v>39629</v>
      </c>
      <c r="C18" s="68">
        <f>+C12</f>
        <v>39994</v>
      </c>
      <c r="D18" s="74" t="s">
        <v>113</v>
      </c>
      <c r="E18" s="69" t="s">
        <v>114</v>
      </c>
    </row>
    <row r="19" spans="1:5" ht="12.75">
      <c r="A19" s="71" t="s">
        <v>116</v>
      </c>
      <c r="B19" s="156">
        <f>B10</f>
        <v>61.6275</v>
      </c>
      <c r="C19" s="156">
        <f>D10</f>
        <v>59.4767</v>
      </c>
      <c r="D19" s="144">
        <f>C19-B19</f>
        <v>-2.1507999999999967</v>
      </c>
      <c r="E19" s="135">
        <f>C19/B19-1</f>
        <v>-0.03490000405663052</v>
      </c>
    </row>
    <row r="20" spans="1:5" ht="12.75">
      <c r="A20" s="71" t="s">
        <v>117</v>
      </c>
      <c r="B20">
        <v>257.6</v>
      </c>
      <c r="C20" s="112">
        <v>271.342</v>
      </c>
      <c r="D20" s="144">
        <f>C20-B20</f>
        <v>13.741999999999962</v>
      </c>
      <c r="E20" s="135">
        <f>C20/B20-1</f>
        <v>0.053346273291925206</v>
      </c>
    </row>
    <row r="21" spans="1:5" s="108" customFormat="1" ht="12.75">
      <c r="A21" s="119" t="s">
        <v>118</v>
      </c>
      <c r="B21" s="111">
        <f>B19/B20</f>
        <v>0.23923718944099376</v>
      </c>
      <c r="C21" s="111">
        <f>C19/C20</f>
        <v>0.2191945957500129</v>
      </c>
      <c r="D21" s="157" t="s">
        <v>146</v>
      </c>
      <c r="E21" s="1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G21" sqref="G21"/>
    </sheetView>
  </sheetViews>
  <sheetFormatPr defaultColWidth="9.140625" defaultRowHeight="12.75"/>
  <cols>
    <col min="1" max="1" width="46.57421875" style="78" customWidth="1"/>
    <col min="2" max="7" width="11.28125" style="0" customWidth="1"/>
  </cols>
  <sheetData>
    <row r="2" spans="1:7" ht="12.75">
      <c r="A2" s="67" t="s">
        <v>110</v>
      </c>
      <c r="B2" s="68">
        <f>+Water!B5</f>
        <v>39629</v>
      </c>
      <c r="C2" s="68" t="s">
        <v>6</v>
      </c>
      <c r="D2" s="68">
        <f>+Water!D5</f>
        <v>39994</v>
      </c>
      <c r="E2" s="74" t="s">
        <v>6</v>
      </c>
      <c r="F2" s="74" t="s">
        <v>113</v>
      </c>
      <c r="G2" s="70" t="s">
        <v>114</v>
      </c>
    </row>
    <row r="3" spans="1:7" s="80" customFormat="1" ht="12.75">
      <c r="A3" s="82" t="s">
        <v>111</v>
      </c>
      <c r="B3" s="159">
        <v>309.9054</v>
      </c>
      <c r="C3" s="122">
        <f>B3/$B$3</f>
        <v>1</v>
      </c>
      <c r="D3" s="159">
        <v>313.2553</v>
      </c>
      <c r="E3" s="122">
        <f>D3/$D$3</f>
        <v>1</v>
      </c>
      <c r="F3" s="113">
        <f>D3-B3</f>
        <v>3.349899999999991</v>
      </c>
      <c r="G3" s="84">
        <f>D3/B3-1</f>
        <v>0.010809427651147674</v>
      </c>
    </row>
    <row r="4" spans="1:7" ht="12.75">
      <c r="A4" s="76" t="s">
        <v>124</v>
      </c>
      <c r="B4" s="85">
        <v>-159.1094</v>
      </c>
      <c r="C4" s="121">
        <f>B4/$B$3</f>
        <v>-0.5134128027456121</v>
      </c>
      <c r="D4" s="85">
        <v>-163.542</v>
      </c>
      <c r="E4" s="121">
        <f>D4/$D$3</f>
        <v>-0.5220725714776414</v>
      </c>
      <c r="F4" s="114">
        <f>D4-B4</f>
        <v>-4.432600000000008</v>
      </c>
      <c r="G4" s="104">
        <f>D4/B4-1</f>
        <v>0.02785881915210542</v>
      </c>
    </row>
    <row r="5" spans="1:7" ht="12.75">
      <c r="A5" s="76" t="s">
        <v>16</v>
      </c>
      <c r="B5" s="85">
        <v>-73.6391</v>
      </c>
      <c r="C5" s="129">
        <f>B5/$B$3</f>
        <v>-0.2376179956851349</v>
      </c>
      <c r="D5" s="85">
        <v>-74.5999</v>
      </c>
      <c r="E5" s="129">
        <f>D5/$D$3</f>
        <v>-0.2381440952475505</v>
      </c>
      <c r="F5" s="114">
        <f>D5-B5</f>
        <v>-0.9608000000000061</v>
      </c>
      <c r="G5" s="104">
        <f>D5/B5-1</f>
        <v>0.013047416386131827</v>
      </c>
    </row>
    <row r="6" spans="1:7" ht="12.75">
      <c r="A6" s="76" t="s">
        <v>19</v>
      </c>
      <c r="B6" s="87">
        <v>8.209</v>
      </c>
      <c r="C6" s="121">
        <f>B6/$B$3</f>
        <v>0.026488728495857122</v>
      </c>
      <c r="D6" s="87">
        <v>9.181</v>
      </c>
      <c r="E6" s="121">
        <f>D6/$D$3</f>
        <v>0.029308362859303577</v>
      </c>
      <c r="F6" s="114">
        <f>D6-B6</f>
        <v>0.9719999999999995</v>
      </c>
      <c r="G6" s="104">
        <f>D6/B6-1</f>
        <v>0.11840662687294423</v>
      </c>
    </row>
    <row r="7" spans="1:7" s="80" customFormat="1" ht="12.75">
      <c r="A7" s="105" t="s">
        <v>116</v>
      </c>
      <c r="B7" s="134">
        <v>85.3659</v>
      </c>
      <c r="C7" s="125">
        <f>B7/$B$3</f>
        <v>0.2754579300651102</v>
      </c>
      <c r="D7" s="134">
        <v>84.29439999999997</v>
      </c>
      <c r="E7" s="125">
        <f>D7/$D$3</f>
        <v>0.2690916961341116</v>
      </c>
      <c r="F7" s="172">
        <f>D7-B7</f>
        <v>-1.0715000000000288</v>
      </c>
      <c r="G7" s="149">
        <f>D7/B7-1</f>
        <v>-0.012551850328995862</v>
      </c>
    </row>
    <row r="8" spans="1:7" ht="12.75">
      <c r="A8" s="90"/>
      <c r="B8" s="72"/>
      <c r="C8" s="72"/>
      <c r="D8" s="72"/>
      <c r="E8" s="72"/>
      <c r="F8" s="72"/>
      <c r="G8" s="72"/>
    </row>
    <row r="9" spans="1:7" ht="12.75">
      <c r="A9" s="67" t="s">
        <v>125</v>
      </c>
      <c r="B9" s="68">
        <f>+B2</f>
        <v>39629</v>
      </c>
      <c r="C9" s="74" t="s">
        <v>6</v>
      </c>
      <c r="D9" s="68">
        <f>+D2</f>
        <v>39994</v>
      </c>
      <c r="E9" s="74" t="s">
        <v>6</v>
      </c>
      <c r="F9" s="74" t="s">
        <v>113</v>
      </c>
      <c r="G9" s="69" t="s">
        <v>114</v>
      </c>
    </row>
    <row r="10" spans="1:7" ht="12.75">
      <c r="A10" s="76" t="s">
        <v>126</v>
      </c>
      <c r="B10" s="160">
        <v>859.3513</v>
      </c>
      <c r="C10" s="129">
        <f>B10/$B$14</f>
        <v>0.3555438505280771</v>
      </c>
      <c r="D10" s="160">
        <v>877.3797</v>
      </c>
      <c r="E10" s="129">
        <f>D10/$D$14</f>
        <v>0.3631135551555723</v>
      </c>
      <c r="F10" s="161">
        <f>D10-B10</f>
        <v>18.02839999999992</v>
      </c>
      <c r="G10" s="162">
        <f>D10/B10-1</f>
        <v>0.020979080383074944</v>
      </c>
    </row>
    <row r="11" spans="1:7" ht="12.75">
      <c r="A11" s="76" t="s">
        <v>127</v>
      </c>
      <c r="B11" s="160">
        <v>957.576</v>
      </c>
      <c r="C11" s="129">
        <f>B11/$B$14</f>
        <v>0.3961828628330159</v>
      </c>
      <c r="D11" s="160">
        <v>826.7404</v>
      </c>
      <c r="E11" s="129">
        <f>D11/$D$14</f>
        <v>0.34215590562984294</v>
      </c>
      <c r="F11" s="161">
        <f aca="true" t="shared" si="0" ref="F11:F21">D11-B11</f>
        <v>-130.8356</v>
      </c>
      <c r="G11" s="162">
        <f aca="true" t="shared" si="1" ref="G11:G21">D11/B11-1</f>
        <v>-0.13663207933365085</v>
      </c>
    </row>
    <row r="12" spans="1:7" ht="12.75">
      <c r="A12" s="105" t="s">
        <v>147</v>
      </c>
      <c r="B12" s="163">
        <f>SUM(B10:B11)</f>
        <v>1816.9273</v>
      </c>
      <c r="C12" s="164">
        <f>B12/$B$14</f>
        <v>0.751726713361093</v>
      </c>
      <c r="D12" s="163">
        <f>SUM(D10:D11)</f>
        <v>1704.1201</v>
      </c>
      <c r="E12" s="164">
        <f>D12/$D$14</f>
        <v>0.7052694607854153</v>
      </c>
      <c r="F12" s="146">
        <f t="shared" si="0"/>
        <v>-112.80719999999997</v>
      </c>
      <c r="G12" s="145">
        <f t="shared" si="1"/>
        <v>-0.06208679895998037</v>
      </c>
    </row>
    <row r="13" spans="1:7" ht="12.75" customHeight="1">
      <c r="A13" s="76" t="s">
        <v>128</v>
      </c>
      <c r="B13" s="160">
        <v>600.0778</v>
      </c>
      <c r="C13" s="129">
        <f>B13/$B$14</f>
        <v>0.24827328663890694</v>
      </c>
      <c r="D13" s="160">
        <v>712.148</v>
      </c>
      <c r="E13" s="129">
        <f>D13/$D$14</f>
        <v>0.29473053921458464</v>
      </c>
      <c r="F13" s="161">
        <f t="shared" si="0"/>
        <v>112.0702</v>
      </c>
      <c r="G13" s="162">
        <f t="shared" si="1"/>
        <v>0.18675945019129192</v>
      </c>
    </row>
    <row r="14" spans="1:7" s="80" customFormat="1" ht="12.75">
      <c r="A14" s="105" t="s">
        <v>129</v>
      </c>
      <c r="B14" s="163">
        <f>SUM(B12:B13)</f>
        <v>2417.0051000000003</v>
      </c>
      <c r="C14" s="164">
        <f>B14/$B$14</f>
        <v>1</v>
      </c>
      <c r="D14" s="163">
        <f>SUM(D12:D13)</f>
        <v>2416.2681000000002</v>
      </c>
      <c r="E14" s="164">
        <f>D14/$D$14</f>
        <v>1</v>
      </c>
      <c r="F14" s="146">
        <f t="shared" si="0"/>
        <v>-0.73700000000008</v>
      </c>
      <c r="G14" s="173">
        <f t="shared" si="1"/>
        <v>-0.000304922815429709</v>
      </c>
    </row>
    <row r="15" spans="1:7" ht="12.75">
      <c r="A15" s="76" t="s">
        <v>130</v>
      </c>
      <c r="B15" s="160">
        <v>772.084</v>
      </c>
      <c r="C15" s="129">
        <f aca="true" t="shared" si="2" ref="C15:C20">B15/$B$21</f>
        <v>0.31943831311892196</v>
      </c>
      <c r="D15" s="160">
        <v>647.5006</v>
      </c>
      <c r="E15" s="129">
        <f aca="true" t="shared" si="3" ref="E15:E20">D15/$D$21</f>
        <v>0.2679765541632467</v>
      </c>
      <c r="F15" s="161">
        <f t="shared" si="0"/>
        <v>-124.58339999999998</v>
      </c>
      <c r="G15" s="162">
        <f t="shared" si="1"/>
        <v>-0.16135990384465937</v>
      </c>
    </row>
    <row r="16" spans="1:7" ht="12.75">
      <c r="A16" s="76" t="s">
        <v>131</v>
      </c>
      <c r="B16" s="160">
        <v>282.926</v>
      </c>
      <c r="C16" s="129">
        <f t="shared" si="2"/>
        <v>0.11705643968465103</v>
      </c>
      <c r="D16" s="160">
        <v>368.0997</v>
      </c>
      <c r="E16" s="129">
        <f t="shared" si="3"/>
        <v>0.15234285372789597</v>
      </c>
      <c r="F16" s="161">
        <f t="shared" si="0"/>
        <v>85.1737</v>
      </c>
      <c r="G16" s="162">
        <f t="shared" si="1"/>
        <v>0.3010458565137173</v>
      </c>
    </row>
    <row r="17" spans="1:7" ht="12.75">
      <c r="A17" s="76" t="s">
        <v>132</v>
      </c>
      <c r="B17" s="160">
        <v>173.079</v>
      </c>
      <c r="C17" s="129">
        <f t="shared" si="2"/>
        <v>0.07160887130974078</v>
      </c>
      <c r="D17" s="160">
        <v>141.4773</v>
      </c>
      <c r="E17" s="129">
        <f t="shared" si="3"/>
        <v>0.058552222725847536</v>
      </c>
      <c r="F17" s="161">
        <f t="shared" si="0"/>
        <v>-31.601699999999994</v>
      </c>
      <c r="G17" s="162">
        <f t="shared" si="1"/>
        <v>-0.18258540897509223</v>
      </c>
    </row>
    <row r="18" spans="1:7" ht="12.75">
      <c r="A18" s="76" t="s">
        <v>133</v>
      </c>
      <c r="B18" s="160">
        <v>159.512</v>
      </c>
      <c r="C18" s="129">
        <f t="shared" si="2"/>
        <v>0.0659957261155852</v>
      </c>
      <c r="D18" s="160">
        <v>174.0262</v>
      </c>
      <c r="E18" s="129">
        <f t="shared" si="3"/>
        <v>0.07202300879740345</v>
      </c>
      <c r="F18" s="161">
        <f t="shared" si="0"/>
        <v>14.514199999999988</v>
      </c>
      <c r="G18" s="162">
        <f t="shared" si="1"/>
        <v>0.09099127338382051</v>
      </c>
    </row>
    <row r="19" spans="1:7" ht="12.75">
      <c r="A19" s="76" t="s">
        <v>134</v>
      </c>
      <c r="B19" s="160">
        <v>525.327</v>
      </c>
      <c r="C19" s="129">
        <f t="shared" si="2"/>
        <v>0.2173462611786074</v>
      </c>
      <c r="D19" s="160">
        <v>561.0546</v>
      </c>
      <c r="E19" s="129">
        <f t="shared" si="3"/>
        <v>0.2321997514835334</v>
      </c>
      <c r="F19" s="161">
        <f t="shared" si="0"/>
        <v>35.72760000000005</v>
      </c>
      <c r="G19" s="162">
        <f t="shared" si="1"/>
        <v>0.06801021078299807</v>
      </c>
    </row>
    <row r="20" spans="1:7" ht="12.75">
      <c r="A20" s="76" t="s">
        <v>135</v>
      </c>
      <c r="B20" s="160">
        <v>504.077</v>
      </c>
      <c r="C20" s="129">
        <f t="shared" si="2"/>
        <v>0.2085543885924936</v>
      </c>
      <c r="D20" s="160">
        <v>524.1</v>
      </c>
      <c r="E20" s="129">
        <f t="shared" si="3"/>
        <v>0.21690560910207285</v>
      </c>
      <c r="F20" s="161">
        <f t="shared" si="0"/>
        <v>20.023000000000025</v>
      </c>
      <c r="G20" s="162">
        <f t="shared" si="1"/>
        <v>0.03972210594809922</v>
      </c>
    </row>
    <row r="21" spans="1:7" ht="12.75">
      <c r="A21" s="105" t="s">
        <v>129</v>
      </c>
      <c r="B21" s="163">
        <f>SUM(B15:B20)</f>
        <v>2417.005</v>
      </c>
      <c r="C21" s="164">
        <f>B21/$B$21</f>
        <v>1</v>
      </c>
      <c r="D21" s="163">
        <f>SUM(D15:D20)</f>
        <v>2416.2584</v>
      </c>
      <c r="E21" s="164">
        <f>D21/$D$21</f>
        <v>1</v>
      </c>
      <c r="F21" s="146">
        <f t="shared" si="0"/>
        <v>-0.746599999999944</v>
      </c>
      <c r="G21" s="173">
        <f t="shared" si="1"/>
        <v>-0.00030889468577843804</v>
      </c>
    </row>
    <row r="23" spans="1:5" ht="12.75">
      <c r="A23" s="67" t="s">
        <v>115</v>
      </c>
      <c r="B23" s="68">
        <f>+B9</f>
        <v>39629</v>
      </c>
      <c r="C23" s="68">
        <f>+D9</f>
        <v>39994</v>
      </c>
      <c r="D23" s="74" t="s">
        <v>113</v>
      </c>
      <c r="E23" s="69" t="s">
        <v>114</v>
      </c>
    </row>
    <row r="24" spans="1:5" ht="12.75">
      <c r="A24" s="71" t="s">
        <v>116</v>
      </c>
      <c r="B24" s="112">
        <f>B7</f>
        <v>85.3659</v>
      </c>
      <c r="C24" s="112">
        <f>D7</f>
        <v>84.29439999999997</v>
      </c>
      <c r="D24" s="85">
        <f>C24-B24</f>
        <v>-1.0715000000000288</v>
      </c>
      <c r="E24" s="137">
        <f>C24/B24-1</f>
        <v>-0.012551850328995862</v>
      </c>
    </row>
    <row r="25" spans="1:5" ht="12.75">
      <c r="A25" s="71" t="s">
        <v>117</v>
      </c>
      <c r="B25">
        <v>257.6</v>
      </c>
      <c r="C25" s="112">
        <v>271.342</v>
      </c>
      <c r="D25" s="85">
        <f>C25-B25</f>
        <v>13.741999999999962</v>
      </c>
      <c r="E25" s="137">
        <f>C25/B25-1</f>
        <v>0.053346273291925206</v>
      </c>
    </row>
    <row r="26" spans="1:5" s="108" customFormat="1" ht="12.75">
      <c r="A26" s="119" t="s">
        <v>118</v>
      </c>
      <c r="B26" s="111">
        <f>B24/B25</f>
        <v>0.33138936335403724</v>
      </c>
      <c r="C26" s="111">
        <f>C24/C25</f>
        <v>0.3106573991494128</v>
      </c>
      <c r="D26" s="157" t="s">
        <v>146</v>
      </c>
      <c r="E26" s="88"/>
    </row>
    <row r="27" ht="12.75">
      <c r="A27"/>
    </row>
    <row r="28" ht="12.75">
      <c r="A28"/>
    </row>
  </sheetData>
  <printOptions/>
  <pageMargins left="0.17" right="0.16" top="1" bottom="1" header="0.5" footer="0.5"/>
  <pageSetup horizontalDpi="600" verticalDpi="600" orientation="portrait" paperSize="9" r:id="rId1"/>
  <ignoredErrors>
    <ignoredError sqref="C12 C14 C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J21" sqref="J21"/>
    </sheetView>
  </sheetViews>
  <sheetFormatPr defaultColWidth="9.140625" defaultRowHeight="12.75"/>
  <cols>
    <col min="1" max="1" width="33.00390625" style="78" customWidth="1"/>
    <col min="2" max="2" width="10.421875" style="0" customWidth="1"/>
    <col min="3" max="3" width="12.8515625" style="0" customWidth="1"/>
    <col min="4" max="4" width="10.28125" style="0" customWidth="1"/>
    <col min="5" max="5" width="10.7109375" style="0" customWidth="1"/>
    <col min="6" max="6" width="8.00390625" style="0" customWidth="1"/>
    <col min="7" max="7" width="11.8515625" style="0" customWidth="1"/>
  </cols>
  <sheetData>
    <row r="2" spans="1:7" ht="12.75">
      <c r="A2" s="67" t="s">
        <v>110</v>
      </c>
      <c r="B2" s="68">
        <f>+Waste!B2</f>
        <v>39629</v>
      </c>
      <c r="C2" s="68" t="s">
        <v>6</v>
      </c>
      <c r="D2" s="68">
        <f>+Waste!D2</f>
        <v>39994</v>
      </c>
      <c r="E2" s="74" t="s">
        <v>6</v>
      </c>
      <c r="F2" s="74" t="s">
        <v>113</v>
      </c>
      <c r="G2" s="70" t="s">
        <v>114</v>
      </c>
    </row>
    <row r="3" spans="1:7" s="80" customFormat="1" ht="12.75">
      <c r="A3" s="82" t="s">
        <v>111</v>
      </c>
      <c r="B3" s="89">
        <v>39.2167</v>
      </c>
      <c r="C3" s="122">
        <f>B3/$B$3</f>
        <v>1</v>
      </c>
      <c r="D3" s="89">
        <v>53.0347</v>
      </c>
      <c r="E3" s="122">
        <f>D3/$D$3</f>
        <v>1</v>
      </c>
      <c r="F3" s="83">
        <f>D3-B3</f>
        <v>13.817999999999998</v>
      </c>
      <c r="G3" s="123">
        <f>D3/B3-1</f>
        <v>0.3523498917552981</v>
      </c>
    </row>
    <row r="4" spans="1:7" ht="12.75">
      <c r="A4" s="76" t="s">
        <v>112</v>
      </c>
      <c r="B4" s="85">
        <v>-22.4506</v>
      </c>
      <c r="C4" s="129">
        <f>B4/$B$3</f>
        <v>-0.572475501508286</v>
      </c>
      <c r="D4" s="85">
        <v>-31.5095</v>
      </c>
      <c r="E4" s="129">
        <f>D4/$D$3</f>
        <v>-0.594129881002438</v>
      </c>
      <c r="F4" s="174">
        <f>D4-B4</f>
        <v>-9.058899999999998</v>
      </c>
      <c r="G4" s="126">
        <f>D4/B4-1</f>
        <v>0.40350369255164664</v>
      </c>
    </row>
    <row r="5" spans="1:7" ht="12.75">
      <c r="A5" s="76" t="s">
        <v>16</v>
      </c>
      <c r="B5" s="85">
        <v>-10.1183</v>
      </c>
      <c r="C5" s="129">
        <f>B5/$B$3</f>
        <v>-0.25800998044200557</v>
      </c>
      <c r="D5" s="85">
        <v>-12.3925</v>
      </c>
      <c r="E5" s="129">
        <f>D5/$D$3</f>
        <v>-0.23366776846102646</v>
      </c>
      <c r="F5" s="174">
        <f>D5-B5</f>
        <v>-2.2742000000000004</v>
      </c>
      <c r="G5" s="126">
        <f>D5/B5-1</f>
        <v>0.2247610764654142</v>
      </c>
    </row>
    <row r="6" spans="1:7" ht="12.75">
      <c r="A6" s="76" t="s">
        <v>19</v>
      </c>
      <c r="B6" s="87">
        <v>0.908</v>
      </c>
      <c r="C6" s="121">
        <f>B6/$B$3</f>
        <v>0.023153401484571623</v>
      </c>
      <c r="D6" s="87">
        <v>1.5291</v>
      </c>
      <c r="E6" s="121">
        <f>D6/$D$3</f>
        <v>0.02883206655265326</v>
      </c>
      <c r="F6" s="115">
        <f>D6-B6</f>
        <v>0.6210999999999999</v>
      </c>
      <c r="G6" s="126">
        <f>D6/B6-1</f>
        <v>0.684030837004405</v>
      </c>
    </row>
    <row r="7" spans="1:7" s="127" customFormat="1" ht="12.75">
      <c r="A7" s="105" t="s">
        <v>116</v>
      </c>
      <c r="B7" s="134">
        <v>7.555800000000005</v>
      </c>
      <c r="C7" s="125">
        <f>B7/$B$3</f>
        <v>0.19266791953428014</v>
      </c>
      <c r="D7" s="134">
        <v>10.6618</v>
      </c>
      <c r="E7" s="125">
        <f>D7/$D$3</f>
        <v>0.20103441708918876</v>
      </c>
      <c r="F7" s="124">
        <f>D7-B7</f>
        <v>3.1059999999999945</v>
      </c>
      <c r="G7" s="165">
        <f>D7/B7-1</f>
        <v>0.41107493581089916</v>
      </c>
    </row>
    <row r="8" spans="1:7" ht="12.75">
      <c r="A8" s="90"/>
      <c r="B8" s="72"/>
      <c r="C8" s="72"/>
      <c r="D8" s="72"/>
      <c r="E8" s="72"/>
      <c r="F8" s="72"/>
      <c r="G8" s="72"/>
    </row>
    <row r="10" spans="1:5" ht="15" customHeight="1">
      <c r="A10" s="75"/>
      <c r="B10" s="68">
        <f>+B2</f>
        <v>39629</v>
      </c>
      <c r="C10" s="68">
        <f>+D2</f>
        <v>39994</v>
      </c>
      <c r="D10" s="74" t="s">
        <v>113</v>
      </c>
      <c r="E10" s="69" t="s">
        <v>114</v>
      </c>
    </row>
    <row r="11" spans="1:5" ht="12.75">
      <c r="A11" s="82" t="s">
        <v>136</v>
      </c>
      <c r="D11" s="85"/>
      <c r="E11" s="73"/>
    </row>
    <row r="12" spans="1:5" ht="12.75">
      <c r="A12" s="76" t="s">
        <v>137</v>
      </c>
      <c r="B12" s="112">
        <v>326.464</v>
      </c>
      <c r="C12">
        <v>331.5</v>
      </c>
      <c r="D12" s="85">
        <f>C12-B12</f>
        <v>5.036000000000001</v>
      </c>
      <c r="E12" s="86">
        <f>C12/B12-1</f>
        <v>0.01542589688296414</v>
      </c>
    </row>
    <row r="13" spans="1:5" ht="12.75">
      <c r="A13" s="77" t="s">
        <v>138</v>
      </c>
      <c r="B13" s="128">
        <v>62</v>
      </c>
      <c r="C13" s="128">
        <v>62</v>
      </c>
      <c r="D13" s="175">
        <f>C13-B13</f>
        <v>0</v>
      </c>
      <c r="E13" s="88">
        <f>C13/B13-1</f>
        <v>0</v>
      </c>
    </row>
    <row r="15" spans="1:5" ht="13.5" customHeight="1">
      <c r="A15" s="67" t="s">
        <v>115</v>
      </c>
      <c r="B15" s="68">
        <f>+B2</f>
        <v>39629</v>
      </c>
      <c r="C15" s="68">
        <f>+C10</f>
        <v>39994</v>
      </c>
      <c r="D15" s="74" t="s">
        <v>113</v>
      </c>
      <c r="E15" s="69" t="s">
        <v>114</v>
      </c>
    </row>
    <row r="16" spans="1:5" ht="12.75">
      <c r="A16" s="71" t="s">
        <v>116</v>
      </c>
      <c r="B16" s="112">
        <f>B7</f>
        <v>7.555800000000005</v>
      </c>
      <c r="C16" s="112">
        <f>D7</f>
        <v>10.6618</v>
      </c>
      <c r="D16" s="143">
        <f>C16-B16</f>
        <v>3.1059999999999945</v>
      </c>
      <c r="E16" s="137">
        <f>C16/B16-1</f>
        <v>0.41107493581089916</v>
      </c>
    </row>
    <row r="17" spans="1:5" ht="12.75">
      <c r="A17" s="71" t="s">
        <v>117</v>
      </c>
      <c r="B17">
        <v>257.6</v>
      </c>
      <c r="C17" s="112">
        <v>271.342</v>
      </c>
      <c r="D17" s="143">
        <f>C17-B17</f>
        <v>13.741999999999962</v>
      </c>
      <c r="E17" s="137">
        <f>C17/B17-1</f>
        <v>0.053346273291925206</v>
      </c>
    </row>
    <row r="18" spans="1:5" s="108" customFormat="1" ht="12.75">
      <c r="A18" s="119" t="s">
        <v>118</v>
      </c>
      <c r="B18" s="111">
        <f>B16/B17</f>
        <v>0.02933152173913045</v>
      </c>
      <c r="C18" s="111">
        <f>C16/C17</f>
        <v>0.0392928481399857</v>
      </c>
      <c r="D18" s="157" t="s">
        <v>148</v>
      </c>
      <c r="E18" s="158"/>
    </row>
  </sheetData>
  <printOptions/>
  <pageMargins left="0.5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2008-08-28T07:56:17Z</cp:lastPrinted>
  <dcterms:created xsi:type="dcterms:W3CDTF">2008-08-08T14:48:29Z</dcterms:created>
  <dcterms:modified xsi:type="dcterms:W3CDTF">2009-08-21T15:21:14Z</dcterms:modified>
  <cp:category/>
  <cp:version/>
  <cp:contentType/>
  <cp:contentStatus/>
</cp:coreProperties>
</file>