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5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<sst xmlns="http://schemas.openxmlformats.org/spreadsheetml/2006/main" count="147" uniqueCount="92">
  <si>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</si>
  <si>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</si>
  <si>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</si>
  <si>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</si>
  <si>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</si>
  <si>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</si>
  <si>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</si>
  <si>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</si>
  <si>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</si>
  <si>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Change in stock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</si>
  <si>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</si>
  <si>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</si>
  <si>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</si>
  <si>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</si>
  <si>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</si>
  <si>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</si>
  <si>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</si>
  <si>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</si>
  <si>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</si>
  <si>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</si>
  <si>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</si>
  <si>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</si>
  <si>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</si>
  <si>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</si>
  <si>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</si>
  <si>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</si>
  <si>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</si>
  <si>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</si>
  <si>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</si>
  <si>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</si>
  <si>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</si>
  <si>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</si>
  <si>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</si>
  <si>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Bond emissions</t>
  </si>
  <si>
    <t>Other long term financial debts</t>
  </si>
  <si>
    <t>Long term bank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</si>
  <si>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</si>
  <si>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</si>
  <si>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</si>
  <si>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</si>
  <si>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</si>
  <si>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</si>
  <si>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Inc.%</t>
  </si>
  <si>
    <t>Ch.%</t>
  </si>
  <si>
    <t>Ch.</t>
  </si>
  <si>
    <t>Revenues</t>
  </si>
  <si>
    <t>- of which Trading (m cubic meter)</t>
  </si>
  <si>
    <t>Group Ebitda</t>
  </si>
  <si>
    <t>incidence%</t>
  </si>
  <si>
    <t>('000 ton)</t>
  </si>
  <si>
    <t>Fresh water</t>
  </si>
  <si>
    <t>Depuration</t>
  </si>
  <si>
    <t>Sewerage</t>
  </si>
  <si>
    <t>Urban Waste</t>
  </si>
  <si>
    <t>Special Waste</t>
  </si>
  <si>
    <t>Direct customers of group companies (Special w.)</t>
  </si>
  <si>
    <t>Total waste treated</t>
  </si>
  <si>
    <t>lanfil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</si>
  <si>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</si>
  <si>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</si>
  <si>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</si>
  <si>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</si>
  <si>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</si>
  <si>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</si>
  <si>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Public Ligthing</t>
  </si>
  <si>
    <t>Municipality served</t>
  </si>
  <si>
    <t>Incidence%</t>
  </si>
  <si>
    <t>Other non operating costs</t>
  </si>
  <si>
    <t>Tax</t>
  </si>
  <si>
    <t>Net Profit</t>
  </si>
  <si>
    <t>- of which minorities</t>
  </si>
  <si>
    <t>31 December  2008</t>
  </si>
  <si>
    <t>31 March  2009</t>
  </si>
  <si>
    <r>
      <t xml:space="preserve">Net Financial Debts </t>
    </r>
    <r>
      <rPr>
        <i/>
        <sz val="10"/>
        <color indexed="8"/>
        <rFont val="Arial Narrow"/>
        <family val="2"/>
      </rPr>
      <t>(mln euro)</t>
    </r>
  </si>
  <si>
    <t>g=e+f</t>
  </si>
  <si>
    <t>h=d+g</t>
  </si>
  <si>
    <r>
      <t xml:space="preserve">Profit &amp; Loss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</si>
  <si>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</si>
  <si>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Volume distributed </t>
    </r>
    <r>
      <rPr>
        <i/>
        <sz val="10"/>
        <color indexed="8"/>
        <rFont val="Arial"/>
        <family val="2"/>
      </rPr>
      <t>(m cubic meter)</t>
    </r>
  </si>
  <si>
    <r>
      <t xml:space="preserve">Volume sold </t>
    </r>
    <r>
      <rPr>
        <i/>
        <sz val="10"/>
        <color indexed="8"/>
        <rFont val="Arial"/>
        <family val="2"/>
      </rPr>
      <t>(m cubic meter)</t>
    </r>
  </si>
  <si>
    <t>+0.6 b.p.</t>
  </si>
  <si>
    <r>
      <t>Profit &amp; Loss</t>
    </r>
    <r>
      <rPr>
        <b/>
        <i/>
        <sz val="10"/>
        <color indexed="8"/>
        <rFont val="Arial"/>
        <family val="2"/>
      </rPr>
      <t xml:space="preserve"> (mln €)</t>
    </r>
  </si>
  <si>
    <t>-0.4 b.p.</t>
  </si>
  <si>
    <r>
      <t xml:space="preserve">Volume sold </t>
    </r>
    <r>
      <rPr>
        <i/>
        <sz val="10"/>
        <color indexed="8"/>
        <rFont val="Arial"/>
        <family val="2"/>
      </rPr>
      <t>(Gwht)</t>
    </r>
  </si>
  <si>
    <r>
      <t xml:space="preserve">Lighting towers </t>
    </r>
    <r>
      <rPr>
        <i/>
        <sz val="10"/>
        <color indexed="8"/>
        <rFont val="Arial"/>
        <family val="2"/>
      </rPr>
      <t>('000)</t>
    </r>
  </si>
  <si>
    <t>+4.0 b.p.</t>
  </si>
  <si>
    <t>-0.5 b.p.</t>
  </si>
  <si>
    <t>-3.6 b.p.</t>
  </si>
  <si>
    <t>Commercialized waste</t>
  </si>
  <si>
    <t>Production from plants</t>
  </si>
  <si>
    <r>
      <t xml:space="preserve">Volume sold </t>
    </r>
    <r>
      <rPr>
        <i/>
        <sz val="10"/>
        <color indexed="8"/>
        <rFont val="Arial"/>
        <family val="2"/>
      </rPr>
      <t>(Gw/h)</t>
    </r>
  </si>
  <si>
    <r>
      <t xml:space="preserve">Volume distributed </t>
    </r>
    <r>
      <rPr>
        <i/>
        <sz val="10"/>
        <color indexed="8"/>
        <rFont val="Arial"/>
        <family val="2"/>
      </rPr>
      <t>(Gw/h)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</si>
</sst>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</numFmts>
  <fonts count="14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0" fontId="7" fillId="0" borderId="8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1" fontId="7" fillId="0" borderId="9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8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78" fontId="7" fillId="0" borderId="0" xfId="15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8" xfId="0" applyNumberFormat="1" applyFont="1" applyBorder="1" applyAlignment="1">
      <alignment wrapText="1"/>
    </xf>
    <xf numFmtId="184" fontId="1" fillId="0" borderId="0" xfId="15" applyNumberFormat="1" applyFill="1" applyBorder="1" applyAlignment="1" applyProtection="1">
      <alignment vertical="center"/>
      <protection locked="0"/>
    </xf>
    <xf numFmtId="184" fontId="4" fillId="0" borderId="0" xfId="15" applyNumberFormat="1" applyFont="1" applyFill="1" applyAlignment="1" applyProtection="1">
      <alignment horizontal="right" vertical="center"/>
      <protection hidden="1"/>
    </xf>
    <xf numFmtId="184" fontId="5" fillId="0" borderId="1" xfId="15" applyNumberFormat="1" applyFont="1" applyFill="1" applyBorder="1" applyAlignment="1" applyProtection="1">
      <alignment vertical="center"/>
      <protection locked="0"/>
    </xf>
    <xf numFmtId="184" fontId="2" fillId="0" borderId="1" xfId="15" applyNumberFormat="1" applyFont="1" applyFill="1" applyBorder="1" applyAlignment="1" applyProtection="1">
      <alignment horizontal="right" vertical="center"/>
      <protection hidden="1"/>
    </xf>
    <xf numFmtId="182" fontId="7" fillId="0" borderId="0" xfId="0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5" fontId="7" fillId="0" borderId="0" xfId="0" applyNumberFormat="1" applyFont="1" applyBorder="1" applyAlignment="1">
      <alignment wrapText="1"/>
    </xf>
    <xf numFmtId="178" fontId="7" fillId="0" borderId="8" xfId="15" applyNumberFormat="1" applyFont="1" applyBorder="1" applyAlignment="1">
      <alignment wrapText="1"/>
    </xf>
    <xf numFmtId="0" fontId="0" fillId="0" borderId="8" xfId="0" applyBorder="1" applyAlignment="1">
      <alignment/>
    </xf>
    <xf numFmtId="37" fontId="10" fillId="0" borderId="0" xfId="17" applyFont="1" applyAlignment="1" applyProtection="1">
      <alignment horizontal="left" wrapText="1"/>
      <protection hidden="1"/>
    </xf>
    <xf numFmtId="49" fontId="10" fillId="0" borderId="0" xfId="17" applyNumberFormat="1" applyFont="1" applyAlignment="1" applyProtection="1">
      <alignment horizontal="right" wrapText="1"/>
      <protection hidden="1"/>
    </xf>
    <xf numFmtId="0" fontId="11" fillId="0" borderId="0" xfId="0" applyFont="1" applyAlignment="1" quotePrefix="1">
      <alignment horizontal="right"/>
    </xf>
    <xf numFmtId="37" fontId="2" fillId="0" borderId="1" xfId="17" applyFont="1" applyBorder="1" applyAlignment="1" applyProtection="1">
      <alignment wrapText="1"/>
      <protection hidden="1"/>
    </xf>
    <xf numFmtId="37" fontId="2" fillId="0" borderId="1" xfId="17" applyFont="1" applyFill="1" applyBorder="1" applyAlignment="1" applyProtection="1">
      <alignment horizontal="right"/>
      <protection hidden="1"/>
    </xf>
    <xf numFmtId="37" fontId="2" fillId="3" borderId="1" xfId="17" applyFont="1" applyFill="1" applyBorder="1" applyAlignment="1" applyProtection="1">
      <alignment horizontal="left" vertical="center"/>
      <protection hidden="1"/>
    </xf>
    <xf numFmtId="172" fontId="3" fillId="3" borderId="1" xfId="17" applyNumberFormat="1" applyFont="1" applyFill="1" applyBorder="1" applyAlignment="1" applyProtection="1" quotePrefix="1">
      <alignment horizontal="center" vertical="center" wrapText="1"/>
      <protection/>
    </xf>
    <xf numFmtId="178" fontId="2" fillId="0" borderId="3" xfId="15" applyNumberFormat="1" applyFont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83" fontId="6" fillId="0" borderId="1" xfId="0" applyNumberFormat="1" applyFont="1" applyBorder="1" applyAlignment="1">
      <alignment wrapText="1"/>
    </xf>
    <xf numFmtId="180" fontId="6" fillId="0" borderId="1" xfId="18" applyNumberFormat="1" applyFont="1" applyBorder="1" applyAlignment="1">
      <alignment wrapText="1"/>
    </xf>
    <xf numFmtId="182" fontId="6" fillId="0" borderId="1" xfId="0" applyNumberFormat="1" applyFont="1" applyBorder="1" applyAlignment="1">
      <alignment wrapText="1"/>
    </xf>
    <xf numFmtId="181" fontId="6" fillId="0" borderId="11" xfId="18" applyNumberFormat="1" applyFont="1" applyBorder="1" applyAlignment="1">
      <alignment wrapText="1"/>
    </xf>
    <xf numFmtId="0" fontId="7" fillId="0" borderId="8" xfId="0" applyFont="1" applyFill="1" applyBorder="1" applyAlignment="1" quotePrefix="1">
      <alignment horizontal="right" wrapText="1"/>
    </xf>
    <xf numFmtId="0" fontId="12" fillId="0" borderId="7" xfId="0" applyFont="1" applyBorder="1" applyAlignment="1" quotePrefix="1">
      <alignment horizontal="right" wrapText="1"/>
    </xf>
    <xf numFmtId="183" fontId="6" fillId="0" borderId="0" xfId="0" applyNumberFormat="1" applyFont="1" applyBorder="1" applyAlignment="1">
      <alignment wrapText="1"/>
    </xf>
    <xf numFmtId="178" fontId="12" fillId="0" borderId="8" xfId="15" applyNumberFormat="1" applyFont="1" applyBorder="1" applyAlignment="1">
      <alignment wrapText="1"/>
    </xf>
    <xf numFmtId="182" fontId="12" fillId="0" borderId="8" xfId="0" applyNumberFormat="1" applyFont="1" applyBorder="1" applyAlignment="1">
      <alignment wrapText="1"/>
    </xf>
    <xf numFmtId="181" fontId="12" fillId="0" borderId="9" xfId="18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78" fontId="9" fillId="0" borderId="1" xfId="0" applyNumberFormat="1" applyFont="1" applyBorder="1" applyAlignment="1">
      <alignment/>
    </xf>
    <xf numFmtId="178" fontId="6" fillId="0" borderId="1" xfId="15" applyNumberFormat="1" applyFont="1" applyBorder="1" applyAlignment="1">
      <alignment wrapText="1"/>
    </xf>
    <xf numFmtId="183" fontId="9" fillId="0" borderId="1" xfId="0" applyNumberFormat="1" applyFont="1" applyBorder="1" applyAlignment="1">
      <alignment/>
    </xf>
    <xf numFmtId="183" fontId="0" fillId="0" borderId="0" xfId="0" applyNumberFormat="1" applyAlignment="1">
      <alignment/>
    </xf>
    <xf numFmtId="180" fontId="6" fillId="0" borderId="11" xfId="18" applyNumberFormat="1" applyFont="1" applyBorder="1" applyAlignment="1">
      <alignment wrapText="1"/>
    </xf>
    <xf numFmtId="183" fontId="0" fillId="0" borderId="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0"/>
  <sheetViews>
    <sheetView workbookViewId="0" topLeftCell="A1">
      <selection activeCell="I20" sqref="I20"/>
    </sheetView>
  </sheetViews>
  <sheetFormatPr defaultColWidth="9.140625" defaultRowHeight="12.75"/>
  <cols>
    <col min="2" max="2" width="34.140625" style="0" customWidth="1"/>
  </cols>
  <sheetData>
    <row r="3" ht="25.5" customHeight="1"/>
    <row r="4" spans="2:4" ht="12.75">
      <c r="B4" s="1" t="s">
        <v>23</v>
      </c>
      <c r="C4" s="2"/>
      <c r="D4" s="2"/>
    </row>
    <row r="5" spans="2:4" ht="12.75">
      <c r="B5" s="3" t="s">
        <v>0</v>
      </c>
      <c r="C5" s="4">
        <v>39538</v>
      </c>
      <c r="D5" s="4">
        <v>39903</v>
      </c>
    </row>
    <row r="6" spans="2:4" ht="12.75">
      <c r="B6" s="8" t="s">
        <v>8</v>
      </c>
      <c r="C6" s="10">
        <v>1001279</v>
      </c>
      <c r="D6" s="10">
        <v>1287050</v>
      </c>
    </row>
    <row r="7" spans="2:4" ht="12.75">
      <c r="B7" s="5" t="s">
        <v>9</v>
      </c>
      <c r="C7" s="6">
        <v>2085</v>
      </c>
      <c r="D7" s="6">
        <v>895</v>
      </c>
    </row>
    <row r="8" spans="2:4" ht="12.75">
      <c r="B8" s="5" t="s">
        <v>10</v>
      </c>
      <c r="C8" s="6">
        <v>12981</v>
      </c>
      <c r="D8" s="6">
        <v>14398</v>
      </c>
    </row>
    <row r="9" ht="12.75">
      <c r="B9" s="5" t="s">
        <v>11</v>
      </c>
    </row>
    <row r="10" spans="2:4" ht="12.75">
      <c r="B10" s="59" t="s">
        <v>12</v>
      </c>
      <c r="C10" s="7">
        <v>-636243</v>
      </c>
      <c r="D10" s="7">
        <v>-909869</v>
      </c>
    </row>
    <row r="11" spans="2:4" ht="12.75">
      <c r="B11" s="5" t="s">
        <v>14</v>
      </c>
      <c r="C11" s="6">
        <v>-180730</v>
      </c>
      <c r="D11" s="6">
        <v>-177415</v>
      </c>
    </row>
    <row r="12" spans="2:4" ht="12.75">
      <c r="B12" s="5" t="s">
        <v>13</v>
      </c>
      <c r="C12" s="6">
        <v>-85482</v>
      </c>
      <c r="D12" s="6">
        <v>-87310</v>
      </c>
    </row>
    <row r="13" spans="2:4" ht="12.75">
      <c r="B13" s="5" t="s">
        <v>15</v>
      </c>
      <c r="C13" s="6">
        <v>-52594</v>
      </c>
      <c r="D13" s="6">
        <v>-55326</v>
      </c>
    </row>
    <row r="14" spans="2:4" ht="12.75">
      <c r="B14" s="5" t="s">
        <v>16</v>
      </c>
      <c r="C14" s="6">
        <v>-18890</v>
      </c>
      <c r="D14" s="6">
        <v>-7782</v>
      </c>
    </row>
    <row r="15" spans="2:4" ht="12.75">
      <c r="B15" s="5" t="s">
        <v>17</v>
      </c>
      <c r="C15" s="6">
        <v>59256</v>
      </c>
      <c r="D15" s="6">
        <v>46647</v>
      </c>
    </row>
    <row r="16" spans="2:3" ht="12.75">
      <c r="B16" s="5"/>
      <c r="C16" s="7"/>
    </row>
    <row r="17" spans="2:4" ht="12.75">
      <c r="B17" s="62" t="s">
        <v>18</v>
      </c>
      <c r="C17" s="9">
        <f>SUM(C6:C15)</f>
        <v>101662</v>
      </c>
      <c r="D17" s="9">
        <f>SUM(D6:D15)</f>
        <v>111288</v>
      </c>
    </row>
    <row r="18" spans="2:3" ht="12.75">
      <c r="B18" s="5"/>
      <c r="C18" s="10"/>
    </row>
    <row r="19" spans="2:4" ht="12.75">
      <c r="B19" s="5" t="s">
        <v>19</v>
      </c>
      <c r="C19" s="11">
        <v>272</v>
      </c>
      <c r="D19" s="11">
        <v>2136</v>
      </c>
    </row>
    <row r="20" spans="2:4" ht="12.75">
      <c r="B20" s="5" t="s">
        <v>20</v>
      </c>
      <c r="C20" s="11">
        <v>4229</v>
      </c>
      <c r="D20" s="11">
        <v>4013</v>
      </c>
    </row>
    <row r="21" spans="2:4" ht="12.75">
      <c r="B21" s="5" t="s">
        <v>21</v>
      </c>
      <c r="C21" s="11">
        <v>-27673</v>
      </c>
      <c r="D21" s="11">
        <v>-30984</v>
      </c>
    </row>
    <row r="22" spans="2:3" ht="12.75">
      <c r="B22" s="5"/>
      <c r="C22" s="7"/>
    </row>
    <row r="23" spans="2:4" ht="12.75">
      <c r="B23" s="5" t="s">
        <v>67</v>
      </c>
      <c r="C23" s="7">
        <v>0</v>
      </c>
      <c r="D23" s="11">
        <v>-2729</v>
      </c>
    </row>
    <row r="24" spans="2:3" ht="12.75">
      <c r="B24" s="5"/>
      <c r="C24" s="7"/>
    </row>
    <row r="25" spans="2:4" ht="12.75">
      <c r="B25" s="62" t="s">
        <v>22</v>
      </c>
      <c r="C25" s="9">
        <f>SUM(C17:C23)</f>
        <v>78490</v>
      </c>
      <c r="D25" s="9">
        <f>SUM(D17:D23)</f>
        <v>83724</v>
      </c>
    </row>
    <row r="26" spans="2:4" ht="12.75">
      <c r="B26" s="60"/>
      <c r="C26" s="10"/>
      <c r="D26" s="10"/>
    </row>
    <row r="27" spans="2:4" ht="12.75">
      <c r="B27" s="5" t="s">
        <v>68</v>
      </c>
      <c r="C27" s="11">
        <v>-32730</v>
      </c>
      <c r="D27" s="11">
        <v>-34933</v>
      </c>
    </row>
    <row r="29" spans="2:4" ht="12.75">
      <c r="B29" s="62" t="s">
        <v>69</v>
      </c>
      <c r="C29" s="63">
        <v>45760</v>
      </c>
      <c r="D29" s="63">
        <v>48791</v>
      </c>
    </row>
    <row r="30" spans="2:4" ht="12.75">
      <c r="B30" s="61" t="s">
        <v>70</v>
      </c>
      <c r="C30" s="11">
        <v>3826</v>
      </c>
      <c r="D30" s="11">
        <v>3733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7:D17" formulaRange="1" unlockedFormula="1"/>
    <ignoredError sqref="C25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workbookViewId="0" topLeftCell="A4">
      <selection activeCell="G8" sqref="G8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00390625" style="0" customWidth="1"/>
  </cols>
  <sheetData>
    <row r="5" spans="1:4" ht="25.5">
      <c r="A5" s="64"/>
      <c r="B5" s="64" t="s">
        <v>73</v>
      </c>
      <c r="C5" s="65" t="s">
        <v>71</v>
      </c>
      <c r="D5" s="65" t="s">
        <v>72</v>
      </c>
    </row>
    <row r="6" spans="1:4" ht="12.75">
      <c r="A6" t="s">
        <v>2</v>
      </c>
      <c r="B6" s="27" t="s">
        <v>24</v>
      </c>
      <c r="C6" s="30">
        <v>193.6</v>
      </c>
      <c r="D6" s="30">
        <v>190.8</v>
      </c>
    </row>
    <row r="7" spans="2:4" ht="12.75">
      <c r="B7" s="13"/>
      <c r="C7" s="25"/>
      <c r="D7" s="25"/>
    </row>
    <row r="8" spans="1:4" s="26" customFormat="1" ht="12.75">
      <c r="A8" s="31" t="s">
        <v>3</v>
      </c>
      <c r="B8" s="29" t="s">
        <v>25</v>
      </c>
      <c r="C8" s="28">
        <v>6.8</v>
      </c>
      <c r="D8" s="28">
        <v>6.8</v>
      </c>
    </row>
    <row r="9" spans="2:4" ht="12.75">
      <c r="B9" s="13"/>
      <c r="C9" s="25"/>
      <c r="D9" s="25"/>
    </row>
    <row r="10" spans="2:4" ht="12.75">
      <c r="B10" s="13" t="s">
        <v>26</v>
      </c>
      <c r="C10" s="51">
        <v>-109.7</v>
      </c>
      <c r="D10" s="51">
        <v>-199.6</v>
      </c>
    </row>
    <row r="11" spans="2:4" ht="12.75">
      <c r="B11" s="13" t="s">
        <v>27</v>
      </c>
      <c r="C11" s="51">
        <v>-79.3</v>
      </c>
      <c r="D11" s="51">
        <v>-60.8</v>
      </c>
    </row>
    <row r="12" spans="2:4" ht="12.75">
      <c r="B12" s="13" t="s">
        <v>28</v>
      </c>
      <c r="C12" s="51">
        <v>-15</v>
      </c>
      <c r="D12" s="51">
        <v>-15.1</v>
      </c>
    </row>
    <row r="13" spans="2:4" ht="12.75">
      <c r="B13" s="13" t="s">
        <v>29</v>
      </c>
      <c r="C13" s="51">
        <v>-4.7</v>
      </c>
      <c r="D13" s="51">
        <v>-4.4</v>
      </c>
    </row>
    <row r="14" spans="1:4" ht="12.75">
      <c r="A14" t="s">
        <v>4</v>
      </c>
      <c r="B14" s="27" t="s">
        <v>30</v>
      </c>
      <c r="C14" s="52">
        <f>SUM(C10:C13)</f>
        <v>-208.7</v>
      </c>
      <c r="D14" s="52">
        <f>SUM(D10:D13)</f>
        <v>-279.9</v>
      </c>
    </row>
    <row r="15" spans="2:4" ht="12.75">
      <c r="B15" s="13"/>
      <c r="C15" s="51"/>
      <c r="D15" s="51"/>
    </row>
    <row r="16" spans="1:4" ht="12.75">
      <c r="A16" t="s">
        <v>5</v>
      </c>
      <c r="B16" s="27" t="s">
        <v>31</v>
      </c>
      <c r="C16" s="53">
        <f>C6+C8+C14</f>
        <v>-8.299999999999983</v>
      </c>
      <c r="D16" s="53">
        <f>+D14+D8+D6</f>
        <v>-82.29999999999995</v>
      </c>
    </row>
    <row r="17" spans="2:4" ht="12.75">
      <c r="B17" s="12"/>
      <c r="C17" s="25"/>
      <c r="D17" s="25"/>
    </row>
    <row r="18" spans="1:4" ht="12.75">
      <c r="A18" t="s">
        <v>6</v>
      </c>
      <c r="B18" s="27" t="s">
        <v>32</v>
      </c>
      <c r="C18" s="28">
        <v>8.5</v>
      </c>
      <c r="D18" s="28">
        <v>8.6</v>
      </c>
    </row>
    <row r="19" spans="2:4" ht="12.75">
      <c r="B19" s="13"/>
      <c r="C19" s="25"/>
      <c r="D19" s="25"/>
    </row>
    <row r="20" spans="2:4" ht="12.75">
      <c r="B20" s="13" t="s">
        <v>35</v>
      </c>
      <c r="C20" s="50">
        <v>-439.4</v>
      </c>
      <c r="D20" s="50">
        <v>-430.8</v>
      </c>
    </row>
    <row r="21" spans="2:4" ht="12.75">
      <c r="B21" s="13" t="s">
        <v>33</v>
      </c>
      <c r="C21" s="50">
        <v>-999.7</v>
      </c>
      <c r="D21" s="50">
        <v>-999.7</v>
      </c>
    </row>
    <row r="22" spans="2:4" ht="12.75">
      <c r="B22" s="13" t="s">
        <v>34</v>
      </c>
      <c r="C22" s="50">
        <v>-121.4</v>
      </c>
      <c r="D22" s="50">
        <v>-121.9</v>
      </c>
    </row>
    <row r="23" spans="2:4" ht="12.75">
      <c r="B23" s="13" t="s">
        <v>36</v>
      </c>
      <c r="C23" s="50">
        <v>-11.2</v>
      </c>
      <c r="D23" s="50">
        <v>-10.2</v>
      </c>
    </row>
    <row r="24" spans="1:4" ht="12.75">
      <c r="A24" t="s">
        <v>7</v>
      </c>
      <c r="B24" s="27" t="s">
        <v>37</v>
      </c>
      <c r="C24" s="52">
        <f>SUM(C20:C23)</f>
        <v>-1571.7</v>
      </c>
      <c r="D24" s="52">
        <f>SUM(D20:D23)</f>
        <v>-1562.6000000000001</v>
      </c>
    </row>
    <row r="25" spans="2:4" ht="12.75">
      <c r="B25" s="32"/>
      <c r="C25" s="52"/>
      <c r="D25" s="52"/>
    </row>
    <row r="26" spans="1:4" ht="12.75">
      <c r="A26" t="s">
        <v>74</v>
      </c>
      <c r="B26" s="27" t="s">
        <v>38</v>
      </c>
      <c r="C26" s="52">
        <f>C18+C24</f>
        <v>-1563.2</v>
      </c>
      <c r="D26" s="52">
        <f>D18+D24</f>
        <v>-1554.0000000000002</v>
      </c>
    </row>
    <row r="27" spans="2:4" ht="12.75">
      <c r="B27" s="32"/>
      <c r="C27" s="52"/>
      <c r="D27" s="52"/>
    </row>
    <row r="28" spans="1:4" ht="12.75">
      <c r="A28" t="s">
        <v>75</v>
      </c>
      <c r="B28" s="27" t="s">
        <v>39</v>
      </c>
      <c r="C28" s="52">
        <f>C16+C26</f>
        <v>-1571.5</v>
      </c>
      <c r="D28" s="52">
        <f>D16+D26</f>
        <v>-1636.3000000000002</v>
      </c>
    </row>
    <row r="29" spans="2:4" ht="12.75">
      <c r="B29" s="32"/>
      <c r="C29" s="33"/>
      <c r="D29" s="66"/>
    </row>
    <row r="30" spans="2:4" ht="12.75">
      <c r="B30" s="32"/>
      <c r="C30" s="33"/>
      <c r="D30" s="33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4:D14 C24:D24 C26:D26 C28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H16" sqref="H16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1.8515625" style="0" customWidth="1"/>
    <col min="6" max="7" width="10.00390625" style="0" bestFit="1" customWidth="1"/>
  </cols>
  <sheetData>
    <row r="3" spans="1:7" ht="12.75">
      <c r="A3" s="14" t="s">
        <v>76</v>
      </c>
      <c r="B3" s="15">
        <v>39538</v>
      </c>
      <c r="C3" s="15" t="s">
        <v>1</v>
      </c>
      <c r="D3" s="15">
        <v>39903</v>
      </c>
      <c r="E3" s="23" t="s">
        <v>42</v>
      </c>
      <c r="F3" s="23" t="s">
        <v>44</v>
      </c>
      <c r="G3" s="17" t="s">
        <v>43</v>
      </c>
    </row>
    <row r="4" spans="1:7" s="40" customFormat="1" ht="12.75">
      <c r="A4" s="41" t="s">
        <v>45</v>
      </c>
      <c r="B4" s="75">
        <v>423.5945</v>
      </c>
      <c r="C4" s="43">
        <f>+B4/B$4</f>
        <v>1</v>
      </c>
      <c r="D4" s="75">
        <v>540.4428</v>
      </c>
      <c r="E4" s="43">
        <f>D4/$D$4</f>
        <v>1</v>
      </c>
      <c r="F4" s="44">
        <f>D4-B4</f>
        <v>116.84830000000005</v>
      </c>
      <c r="G4" s="45">
        <f>D4/B4-1</f>
        <v>0.27584942675129165</v>
      </c>
    </row>
    <row r="5" spans="1:7" ht="12.75">
      <c r="A5" s="18" t="s">
        <v>40</v>
      </c>
      <c r="B5" s="38">
        <v>-361.5558</v>
      </c>
      <c r="C5" s="46">
        <f>+B5/B$4</f>
        <v>-0.8535422438204462</v>
      </c>
      <c r="D5" s="38">
        <v>-464.6643</v>
      </c>
      <c r="E5" s="46">
        <f>D5/$D$4</f>
        <v>-0.8597844212190449</v>
      </c>
      <c r="F5" s="54">
        <f>D5-B5</f>
        <v>-103.10850000000005</v>
      </c>
      <c r="G5" s="55">
        <f>D5/B5-1</f>
        <v>0.28518004689732557</v>
      </c>
    </row>
    <row r="6" spans="1:7" ht="12.75">
      <c r="A6" s="18" t="s">
        <v>13</v>
      </c>
      <c r="B6" s="38">
        <v>-14.2956</v>
      </c>
      <c r="C6" s="46">
        <f>+B6/B$4</f>
        <v>-0.033748313540426046</v>
      </c>
      <c r="D6" s="38">
        <v>-15.2615</v>
      </c>
      <c r="E6" s="46">
        <f>D6/$D$4</f>
        <v>-0.02823888115449035</v>
      </c>
      <c r="F6" s="54">
        <f>D6-B6</f>
        <v>-0.9658999999999995</v>
      </c>
      <c r="G6" s="55">
        <f>D6/B6-1</f>
        <v>0.06756624415904189</v>
      </c>
    </row>
    <row r="7" spans="1:7" ht="12.75">
      <c r="A7" s="18" t="s">
        <v>17</v>
      </c>
      <c r="B7" s="56">
        <v>10.347</v>
      </c>
      <c r="C7" s="34">
        <f>+B7/B$4</f>
        <v>0.024426662763562795</v>
      </c>
      <c r="D7" s="56">
        <v>8.949</v>
      </c>
      <c r="E7" s="34">
        <f>D7/$D$4</f>
        <v>0.016558644134032314</v>
      </c>
      <c r="F7" s="54">
        <f>D7-B7</f>
        <v>-1.3979999999999997</v>
      </c>
      <c r="G7" s="55">
        <f>D7/B7-1</f>
        <v>-0.13511162655842268</v>
      </c>
    </row>
    <row r="8" spans="1:7" s="40" customFormat="1" ht="12.75">
      <c r="A8" s="68" t="s">
        <v>41</v>
      </c>
      <c r="B8" s="69">
        <f>SUM(B4:B7)</f>
        <v>58.09010000000001</v>
      </c>
      <c r="C8" s="70">
        <f>+B8/B$4</f>
        <v>0.13713610540269056</v>
      </c>
      <c r="D8" s="69">
        <f>SUM(D4:D7)</f>
        <v>69.46600000000001</v>
      </c>
      <c r="E8" s="70">
        <f>D8/$D$4</f>
        <v>0.12853534176049713</v>
      </c>
      <c r="F8" s="71">
        <f>D8-B8</f>
        <v>11.375900000000001</v>
      </c>
      <c r="G8" s="72">
        <f>D8/B8-1</f>
        <v>0.19583199202617996</v>
      </c>
    </row>
    <row r="10" spans="1:5" ht="12.75">
      <c r="A10" s="14"/>
      <c r="B10" s="15">
        <f>B3</f>
        <v>39538</v>
      </c>
      <c r="C10" s="15">
        <f>D3</f>
        <v>39903</v>
      </c>
      <c r="D10" s="23" t="str">
        <f>+F3</f>
        <v>Ch.</v>
      </c>
      <c r="E10" s="17" t="str">
        <f>+G3</f>
        <v>Ch.%</v>
      </c>
    </row>
    <row r="11" spans="1:5" ht="12.75">
      <c r="A11" s="18" t="s">
        <v>78</v>
      </c>
      <c r="B11" s="47">
        <v>1051.3992</v>
      </c>
      <c r="C11" s="47">
        <v>1093.1284</v>
      </c>
      <c r="D11" s="38">
        <f>C11-B11</f>
        <v>41.72919999999999</v>
      </c>
      <c r="E11" s="36">
        <f>C11/B11-1</f>
        <v>0.0396892065354435</v>
      </c>
    </row>
    <row r="12" spans="1:5" ht="12.75">
      <c r="A12" s="18" t="s">
        <v>79</v>
      </c>
      <c r="B12" s="47">
        <v>1095.7407</v>
      </c>
      <c r="C12" s="47">
        <v>1111.1643</v>
      </c>
      <c r="D12" s="38">
        <f>C12-B12</f>
        <v>15.423599999999851</v>
      </c>
      <c r="E12" s="36">
        <f>C12/B12-1</f>
        <v>0.014075957934208239</v>
      </c>
    </row>
    <row r="13" spans="1:5" ht="12.75">
      <c r="A13" s="74" t="s">
        <v>46</v>
      </c>
      <c r="B13" s="76">
        <v>87.48</v>
      </c>
      <c r="C13" s="76">
        <v>103.4</v>
      </c>
      <c r="D13" s="77">
        <f>C13-B13</f>
        <v>15.920000000000002</v>
      </c>
      <c r="E13" s="78">
        <f>C13/B13-1</f>
        <v>0.18198445358939197</v>
      </c>
    </row>
    <row r="15" spans="1:5" ht="12.75">
      <c r="A15" s="67" t="s">
        <v>77</v>
      </c>
      <c r="B15" s="15">
        <f>B10</f>
        <v>39538</v>
      </c>
      <c r="C15" s="15">
        <f>C10</f>
        <v>39903</v>
      </c>
      <c r="D15" s="23" t="str">
        <f>+D10</f>
        <v>Ch.</v>
      </c>
      <c r="E15" s="17" t="str">
        <f>+E10</f>
        <v>Ch.%</v>
      </c>
    </row>
    <row r="16" spans="1:5" ht="12.75">
      <c r="A16" s="18" t="str">
        <f>+A8</f>
        <v>EBITDA</v>
      </c>
      <c r="B16" s="48">
        <f>B8</f>
        <v>58.09010000000001</v>
      </c>
      <c r="C16" s="83">
        <f>D8</f>
        <v>69.46600000000001</v>
      </c>
      <c r="D16" s="38">
        <f>C16-B16</f>
        <v>11.375900000000001</v>
      </c>
      <c r="E16" s="36">
        <f>C16/B16-1</f>
        <v>0.19583199202617996</v>
      </c>
    </row>
    <row r="17" spans="1:5" ht="12.75">
      <c r="A17" s="18" t="s">
        <v>47</v>
      </c>
      <c r="B17" s="19">
        <v>154.3</v>
      </c>
      <c r="C17">
        <v>166.6</v>
      </c>
      <c r="D17" s="38">
        <f>C17-B17</f>
        <v>12.299999999999983</v>
      </c>
      <c r="E17" s="36">
        <f>C17/B17-1</f>
        <v>0.07971484121840566</v>
      </c>
    </row>
    <row r="18" spans="1:5" ht="12.75">
      <c r="A18" s="21" t="s">
        <v>66</v>
      </c>
      <c r="B18" s="35">
        <f>+B16/B17</f>
        <v>0.3764750486066105</v>
      </c>
      <c r="C18" s="35">
        <f>+C16/C17</f>
        <v>0.41696278511404566</v>
      </c>
      <c r="D18" s="73" t="s">
        <v>85</v>
      </c>
      <c r="E18" s="2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C13" sqref="C13"/>
    </sheetView>
  </sheetViews>
  <sheetFormatPr defaultColWidth="9.140625" defaultRowHeight="12.75"/>
  <cols>
    <col min="1" max="1" width="35.28125" style="0" customWidth="1"/>
    <col min="2" max="2" width="11.421875" style="0" customWidth="1"/>
    <col min="3" max="3" width="10.140625" style="0" customWidth="1"/>
    <col min="4" max="4" width="9.7109375" style="0" bestFit="1" customWidth="1"/>
    <col min="5" max="5" width="11.57421875" style="0" bestFit="1" customWidth="1"/>
    <col min="6" max="6" width="8.8515625" style="0" bestFit="1" customWidth="1"/>
    <col min="7" max="7" width="10.140625" style="0" customWidth="1"/>
  </cols>
  <sheetData>
    <row r="3" spans="1:7" ht="12.75">
      <c r="A3" s="14" t="s">
        <v>76</v>
      </c>
      <c r="B3" s="15">
        <v>39538</v>
      </c>
      <c r="C3" s="15" t="s">
        <v>1</v>
      </c>
      <c r="D3" s="15">
        <v>39903</v>
      </c>
      <c r="E3" s="23" t="s">
        <v>42</v>
      </c>
      <c r="F3" s="23" t="s">
        <v>44</v>
      </c>
      <c r="G3" s="17" t="s">
        <v>43</v>
      </c>
    </row>
    <row r="4" spans="1:7" ht="12.75">
      <c r="A4" s="41" t="s">
        <v>45</v>
      </c>
      <c r="B4" s="75">
        <v>323.719</v>
      </c>
      <c r="C4" s="43">
        <f>+B4/B$4</f>
        <v>1</v>
      </c>
      <c r="D4" s="75">
        <v>493.138</v>
      </c>
      <c r="E4" s="43">
        <f>D4/$D$4</f>
        <v>1</v>
      </c>
      <c r="F4" s="44">
        <f>D4-B4</f>
        <v>169.41899999999998</v>
      </c>
      <c r="G4" s="45">
        <f>D4/B4-1</f>
        <v>0.5233520429755436</v>
      </c>
    </row>
    <row r="5" spans="1:7" ht="12.75">
      <c r="A5" s="18" t="s">
        <v>40</v>
      </c>
      <c r="B5" s="38">
        <v>-313.108</v>
      </c>
      <c r="C5" s="46">
        <f>+B5/B$4</f>
        <v>-0.9672215717952917</v>
      </c>
      <c r="D5" s="38">
        <v>-479.95</v>
      </c>
      <c r="E5" s="46">
        <f>D5/$D$4</f>
        <v>-0.9732569787767319</v>
      </c>
      <c r="F5" s="54">
        <f>D5-B5</f>
        <v>-166.84199999999998</v>
      </c>
      <c r="G5" s="55">
        <f>D5/B5-1</f>
        <v>0.5328576721131366</v>
      </c>
    </row>
    <row r="6" spans="1:7" ht="12.75">
      <c r="A6" s="18" t="s">
        <v>13</v>
      </c>
      <c r="B6" s="38">
        <v>-4.702</v>
      </c>
      <c r="C6" s="46">
        <f>+B6/B$4</f>
        <v>-0.01452494292889821</v>
      </c>
      <c r="D6" s="38">
        <v>-5.614</v>
      </c>
      <c r="E6" s="46">
        <f>D6/$D$4</f>
        <v>-0.011384237272325393</v>
      </c>
      <c r="F6" s="54">
        <f>D6-B6</f>
        <v>-0.9119999999999999</v>
      </c>
      <c r="G6" s="55">
        <f>D6/B6-1</f>
        <v>0.19396001701403653</v>
      </c>
    </row>
    <row r="7" spans="1:7" ht="12.75">
      <c r="A7" s="18" t="s">
        <v>17</v>
      </c>
      <c r="B7" s="47">
        <v>5.48</v>
      </c>
      <c r="C7" s="34">
        <f>+B7/B$4</f>
        <v>0.016928261856733774</v>
      </c>
      <c r="D7" s="47">
        <v>5.683</v>
      </c>
      <c r="E7" s="34">
        <f>D7/$D$4</f>
        <v>0.01152415753805223</v>
      </c>
      <c r="F7" s="54">
        <f>D7-B7</f>
        <v>0.2029999999999994</v>
      </c>
      <c r="G7" s="55">
        <f>D7/B7-1</f>
        <v>0.037043795620437914</v>
      </c>
    </row>
    <row r="8" spans="1:7" ht="12.75">
      <c r="A8" s="68" t="s">
        <v>41</v>
      </c>
      <c r="B8" s="69">
        <f>SUM(B4:B7)</f>
        <v>11.38899999999999</v>
      </c>
      <c r="C8" s="70">
        <f>+B8/B$4</f>
        <v>0.035181747132543933</v>
      </c>
      <c r="D8" s="69">
        <f>SUM(D4:D7)</f>
        <v>13.256999999999987</v>
      </c>
      <c r="E8" s="70">
        <f>D8/$D$4</f>
        <v>0.026882941488994942</v>
      </c>
      <c r="F8" s="71">
        <f>D8-B8</f>
        <v>1.8679999999999968</v>
      </c>
      <c r="G8" s="72">
        <f>D8/B8-1</f>
        <v>0.16401791202037042</v>
      </c>
    </row>
    <row r="10" spans="1:5" ht="12.75">
      <c r="A10" s="14"/>
      <c r="B10" s="15">
        <f>+B3</f>
        <v>39538</v>
      </c>
      <c r="C10" s="15">
        <f>+D3</f>
        <v>39903</v>
      </c>
      <c r="D10" s="23" t="str">
        <f>+F3</f>
        <v>Ch.</v>
      </c>
      <c r="E10" s="17" t="str">
        <f>+G3</f>
        <v>Ch.%</v>
      </c>
    </row>
    <row r="11" spans="1:5" ht="12.75">
      <c r="A11" s="18" t="s">
        <v>90</v>
      </c>
      <c r="B11" s="47">
        <v>1240.3412</v>
      </c>
      <c r="C11" s="47">
        <v>1646.9798</v>
      </c>
      <c r="D11" s="38">
        <f>C11-B11</f>
        <v>406.6386</v>
      </c>
      <c r="E11" s="36">
        <f>C11/B11-1</f>
        <v>0.32784414482079605</v>
      </c>
    </row>
    <row r="12" spans="1:5" ht="12.75">
      <c r="A12" s="21" t="s">
        <v>91</v>
      </c>
      <c r="B12" s="57">
        <v>572</v>
      </c>
      <c r="C12" s="57">
        <v>549.1958</v>
      </c>
      <c r="D12" s="39">
        <f>C12-B12</f>
        <v>-22.804200000000037</v>
      </c>
      <c r="E12" s="37">
        <f>C12/B12-1</f>
        <v>-0.03986748251748262</v>
      </c>
    </row>
    <row r="14" spans="1:5" ht="12.75">
      <c r="A14" s="67" t="s">
        <v>77</v>
      </c>
      <c r="B14" s="15">
        <f>+B10</f>
        <v>39538</v>
      </c>
      <c r="C14" s="15">
        <f>+D3</f>
        <v>39903</v>
      </c>
      <c r="D14" s="23" t="str">
        <f>+D10</f>
        <v>Ch.</v>
      </c>
      <c r="E14" s="16" t="str">
        <f>+E10</f>
        <v>Ch.%</v>
      </c>
    </row>
    <row r="15" spans="1:5" ht="12.75">
      <c r="A15" s="18" t="str">
        <f>+A8</f>
        <v>EBITDA</v>
      </c>
      <c r="B15" s="48">
        <f>B8</f>
        <v>11.38899999999999</v>
      </c>
      <c r="C15" s="83">
        <f>D8</f>
        <v>13.256999999999987</v>
      </c>
      <c r="D15" s="38">
        <f>C15-B15</f>
        <v>1.8679999999999968</v>
      </c>
      <c r="E15" s="36">
        <f>C15/B15-1</f>
        <v>0.16401791202037042</v>
      </c>
    </row>
    <row r="16" spans="1:5" ht="12.75">
      <c r="A16" s="18" t="s">
        <v>47</v>
      </c>
      <c r="B16" s="19">
        <f>+GAS!B17</f>
        <v>154.3</v>
      </c>
      <c r="C16">
        <v>166.6</v>
      </c>
      <c r="D16" s="38">
        <f>C16-B16</f>
        <v>12.299999999999983</v>
      </c>
      <c r="E16" s="36">
        <f>C16/B16-1</f>
        <v>0.07971484121840566</v>
      </c>
    </row>
    <row r="17" spans="1:5" ht="12.75">
      <c r="A17" s="21" t="s">
        <v>48</v>
      </c>
      <c r="B17" s="35">
        <f>+B15/B16</f>
        <v>0.07381075826312372</v>
      </c>
      <c r="C17" s="35">
        <f>+C15/C16</f>
        <v>0.07957382953181265</v>
      </c>
      <c r="D17" s="73" t="s">
        <v>80</v>
      </c>
      <c r="E17" s="2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14 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">
      <selection activeCell="H14" sqref="H14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9.57421875" style="0" bestFit="1" customWidth="1"/>
    <col min="4" max="4" width="10.00390625" style="0" bestFit="1" customWidth="1"/>
    <col min="5" max="5" width="9.7109375" style="0" customWidth="1"/>
    <col min="6" max="7" width="9.421875" style="0" customWidth="1"/>
  </cols>
  <sheetData>
    <row r="3" spans="1:7" ht="12.75">
      <c r="A3" s="14" t="s">
        <v>81</v>
      </c>
      <c r="B3" s="15">
        <v>39538</v>
      </c>
      <c r="C3" s="15" t="s">
        <v>1</v>
      </c>
      <c r="D3" s="15">
        <v>39903</v>
      </c>
      <c r="E3" s="23" t="s">
        <v>42</v>
      </c>
      <c r="F3" s="23" t="s">
        <v>44</v>
      </c>
      <c r="G3" s="17" t="s">
        <v>43</v>
      </c>
    </row>
    <row r="4" spans="1:7" ht="12.75">
      <c r="A4" s="41" t="s">
        <v>45</v>
      </c>
      <c r="B4" s="75">
        <v>104.2793</v>
      </c>
      <c r="C4" s="43">
        <f>+B4/B$4</f>
        <v>1</v>
      </c>
      <c r="D4" s="75">
        <v>105.84508</v>
      </c>
      <c r="E4" s="43">
        <f>D4/$D$4</f>
        <v>1</v>
      </c>
      <c r="F4" s="44">
        <f>D4-B4</f>
        <v>1.5657799999999895</v>
      </c>
      <c r="G4" s="45">
        <f>D4/B4-1</f>
        <v>0.015015252307984284</v>
      </c>
    </row>
    <row r="5" spans="1:7" ht="12.75">
      <c r="A5" s="18" t="s">
        <v>40</v>
      </c>
      <c r="B5" s="38">
        <v>-84.8341</v>
      </c>
      <c r="C5" s="46">
        <f>+B5/B$4</f>
        <v>-0.813527708759073</v>
      </c>
      <c r="D5" s="38">
        <v>-73.58937</v>
      </c>
      <c r="E5" s="46">
        <f>D5/$D$4</f>
        <v>-0.695255462039426</v>
      </c>
      <c r="F5" s="54">
        <f>D5-B5</f>
        <v>11.244730000000004</v>
      </c>
      <c r="G5" s="55">
        <f>D5/B5-1</f>
        <v>-0.13254964689906534</v>
      </c>
    </row>
    <row r="6" spans="1:7" ht="12.75">
      <c r="A6" s="18" t="s">
        <v>13</v>
      </c>
      <c r="B6" s="38">
        <v>-24.95</v>
      </c>
      <c r="C6" s="46">
        <f>+B6/B$4</f>
        <v>-0.23926129155067208</v>
      </c>
      <c r="D6" s="38">
        <v>-24.74685</v>
      </c>
      <c r="E6" s="46">
        <f>D6/$D$4</f>
        <v>-0.23380255369451278</v>
      </c>
      <c r="F6" s="54">
        <f>D6-B6</f>
        <v>0.20315000000000083</v>
      </c>
      <c r="G6" s="55">
        <f>D6/B6-1</f>
        <v>-0.008142284569138347</v>
      </c>
    </row>
    <row r="7" spans="1:7" ht="12.75">
      <c r="A7" s="18" t="s">
        <v>17</v>
      </c>
      <c r="B7" s="48">
        <v>34.88</v>
      </c>
      <c r="C7" s="34">
        <f>+B7/B$4</f>
        <v>0.3344863266247472</v>
      </c>
      <c r="D7" s="48">
        <v>23.3202</v>
      </c>
      <c r="E7" s="34">
        <f>D7/$D$4</f>
        <v>0.22032389223948814</v>
      </c>
      <c r="F7" s="54">
        <f>D7-B7</f>
        <v>-11.559800000000003</v>
      </c>
      <c r="G7" s="55">
        <f>D7/B7-1</f>
        <v>-0.33141628440366977</v>
      </c>
    </row>
    <row r="8" spans="1:7" ht="12.75">
      <c r="A8" s="68" t="s">
        <v>41</v>
      </c>
      <c r="B8" s="69">
        <f>SUM(B4:B7)</f>
        <v>29.375200000000003</v>
      </c>
      <c r="C8" s="70">
        <f>+B8/B$4</f>
        <v>0.2816973263150021</v>
      </c>
      <c r="D8" s="69">
        <f>SUM(D4:D7)</f>
        <v>30.829059999999995</v>
      </c>
      <c r="E8" s="70">
        <f>D8/$D$4</f>
        <v>0.2912658765055494</v>
      </c>
      <c r="F8" s="71">
        <f>D8-B8</f>
        <v>1.4538599999999917</v>
      </c>
      <c r="G8" s="72">
        <f>D8/B8-1</f>
        <v>0.04949276941093128</v>
      </c>
    </row>
    <row r="9" spans="1:7" ht="12.75">
      <c r="A9" s="19"/>
      <c r="B9" s="19"/>
      <c r="C9" s="19"/>
      <c r="D9" s="19"/>
      <c r="E9" s="19"/>
      <c r="F9" s="19"/>
      <c r="G9" s="19"/>
    </row>
    <row r="10" spans="1:5" ht="12.75">
      <c r="A10" s="14"/>
      <c r="B10" s="15">
        <f>+B3</f>
        <v>39538</v>
      </c>
      <c r="C10" s="15">
        <f>+D3</f>
        <v>39903</v>
      </c>
      <c r="D10" s="23" t="str">
        <f>+F3</f>
        <v>Ch.</v>
      </c>
      <c r="E10" s="17" t="str">
        <f>+G3</f>
        <v>Ch.%</v>
      </c>
    </row>
    <row r="11" spans="1:5" ht="12.75">
      <c r="A11" s="18" t="s">
        <v>79</v>
      </c>
      <c r="B11" s="19"/>
      <c r="C11" s="19"/>
      <c r="D11" s="19"/>
      <c r="E11" s="20"/>
    </row>
    <row r="12" spans="1:5" ht="12.75">
      <c r="A12" s="18" t="s">
        <v>50</v>
      </c>
      <c r="B12" s="48">
        <v>58.4248</v>
      </c>
      <c r="C12" s="83">
        <v>56.3272</v>
      </c>
      <c r="D12" s="38">
        <f>C12-B12</f>
        <v>-2.0976</v>
      </c>
      <c r="E12" s="36">
        <f>C12/B12-1</f>
        <v>-0.03590256192575758</v>
      </c>
    </row>
    <row r="13" spans="1:5" ht="12.75">
      <c r="A13" s="18" t="s">
        <v>52</v>
      </c>
      <c r="B13" s="48">
        <v>50.7996</v>
      </c>
      <c r="C13" s="83">
        <v>50.3631</v>
      </c>
      <c r="D13" s="38">
        <f>C13-B13</f>
        <v>-0.4364999999999952</v>
      </c>
      <c r="E13" s="36">
        <f>C13/B13-1</f>
        <v>-0.008592587343207336</v>
      </c>
    </row>
    <row r="14" spans="1:5" ht="12.75">
      <c r="A14" s="21" t="s">
        <v>51</v>
      </c>
      <c r="B14" s="49">
        <v>50.8983</v>
      </c>
      <c r="C14" s="85">
        <v>50.3491</v>
      </c>
      <c r="D14" s="39">
        <f>C14-B14</f>
        <v>-0.549199999999999</v>
      </c>
      <c r="E14" s="37">
        <f>C14/B14-1</f>
        <v>-0.010790144268079671</v>
      </c>
    </row>
    <row r="16" spans="1:5" ht="12.75">
      <c r="A16" s="67" t="s">
        <v>77</v>
      </c>
      <c r="B16" s="15">
        <f>+B10</f>
        <v>39538</v>
      </c>
      <c r="C16" s="15">
        <f>+C10</f>
        <v>39903</v>
      </c>
      <c r="D16" s="23" t="str">
        <f>+D10</f>
        <v>Ch.</v>
      </c>
      <c r="E16" s="16" t="str">
        <f>+E10</f>
        <v>Ch.%</v>
      </c>
    </row>
    <row r="17" spans="1:5" ht="12.75">
      <c r="A17" s="18" t="str">
        <f>+A8</f>
        <v>EBITDA</v>
      </c>
      <c r="B17" s="48">
        <f>B8</f>
        <v>29.375200000000003</v>
      </c>
      <c r="C17" s="83">
        <f>D8</f>
        <v>30.829059999999995</v>
      </c>
      <c r="D17" s="38">
        <f>C17-B17</f>
        <v>1.4538599999999917</v>
      </c>
      <c r="E17" s="36">
        <f>C17/B17-1</f>
        <v>0.04949276941093128</v>
      </c>
    </row>
    <row r="18" spans="1:5" ht="12.75">
      <c r="A18" s="18" t="s">
        <v>47</v>
      </c>
      <c r="B18" s="19">
        <f>+Electricity!B16</f>
        <v>154.3</v>
      </c>
      <c r="C18">
        <v>166.6</v>
      </c>
      <c r="D18" s="38">
        <f>C18-B18</f>
        <v>12.299999999999983</v>
      </c>
      <c r="E18" s="36">
        <f>C18/B18-1</f>
        <v>0.07971484121840566</v>
      </c>
    </row>
    <row r="19" spans="1:5" ht="12.75">
      <c r="A19" s="21" t="s">
        <v>48</v>
      </c>
      <c r="B19" s="35">
        <f>+B17/B18</f>
        <v>0.19037718729747247</v>
      </c>
      <c r="C19" s="35">
        <f>+C17/C18</f>
        <v>0.18504837935174068</v>
      </c>
      <c r="D19" s="73" t="s">
        <v>86</v>
      </c>
      <c r="E19" s="24"/>
    </row>
  </sheetData>
  <printOptions/>
  <pageMargins left="0.75" right="0.75" top="1" bottom="1" header="0.5" footer="0.5"/>
  <pageSetup orientation="portrait" paperSize="9"/>
  <ignoredErrors>
    <ignoredError sqref="B8 D8" formulaRange="1"/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3" spans="1:7" ht="12.75">
      <c r="A3" s="14" t="s">
        <v>76</v>
      </c>
      <c r="B3" s="15">
        <v>39538</v>
      </c>
      <c r="C3" s="15" t="s">
        <v>1</v>
      </c>
      <c r="D3" s="15">
        <v>39903</v>
      </c>
      <c r="E3" s="23" t="s">
        <v>42</v>
      </c>
      <c r="F3" s="23" t="s">
        <v>44</v>
      </c>
      <c r="G3" s="17" t="s">
        <v>43</v>
      </c>
    </row>
    <row r="4" spans="1:7" ht="12.75">
      <c r="A4" s="41" t="s">
        <v>45</v>
      </c>
      <c r="B4" s="42">
        <v>148.7031</v>
      </c>
      <c r="C4" s="43">
        <f>+B4/B$4</f>
        <v>1</v>
      </c>
      <c r="D4" s="75">
        <v>154.3319</v>
      </c>
      <c r="E4" s="43">
        <f>D4/$D$4</f>
        <v>1</v>
      </c>
      <c r="F4" s="44">
        <f>D4-B4</f>
        <v>5.628799999999984</v>
      </c>
      <c r="G4" s="45">
        <f>D4/B4-1</f>
        <v>0.03785260697322368</v>
      </c>
    </row>
    <row r="5" spans="1:7" ht="12.75">
      <c r="A5" s="18" t="s">
        <v>40</v>
      </c>
      <c r="B5" s="38">
        <v>-71.9871</v>
      </c>
      <c r="C5" s="46">
        <f>+B5/B$4</f>
        <v>-0.4840995244887295</v>
      </c>
      <c r="D5" s="38">
        <v>-78.9557</v>
      </c>
      <c r="E5" s="46">
        <f>D5/$D$4</f>
        <v>-0.5115967599699089</v>
      </c>
      <c r="F5" s="54">
        <f>D5-B5</f>
        <v>-6.968599999999995</v>
      </c>
      <c r="G5" s="55">
        <f>D5/B5-1</f>
        <v>0.09680345506347665</v>
      </c>
    </row>
    <row r="6" spans="1:7" ht="12.75">
      <c r="A6" s="18" t="s">
        <v>13</v>
      </c>
      <c r="B6" s="38">
        <v>-35.7145</v>
      </c>
      <c r="C6" s="46">
        <f>+B6/B$4</f>
        <v>-0.24017320419009422</v>
      </c>
      <c r="D6" s="38">
        <v>-36.4267</v>
      </c>
      <c r="E6" s="46">
        <f>D6/$D$4</f>
        <v>-0.23602832596501436</v>
      </c>
      <c r="F6" s="54">
        <f>D6-B6</f>
        <v>-0.7121999999999957</v>
      </c>
      <c r="G6" s="55">
        <f>D6/B6-1</f>
        <v>0.019941480351117757</v>
      </c>
    </row>
    <row r="7" spans="1:7" ht="12.75">
      <c r="A7" s="18" t="s">
        <v>17</v>
      </c>
      <c r="B7" s="47">
        <v>3.372</v>
      </c>
      <c r="C7" s="34">
        <f>+B7/B$4</f>
        <v>0.022676057190468793</v>
      </c>
      <c r="D7" s="47">
        <v>3.041</v>
      </c>
      <c r="E7" s="34">
        <f>D7/$D$4</f>
        <v>0.019704286670480957</v>
      </c>
      <c r="F7" s="54">
        <f>D7-B7</f>
        <v>-0.33099999999999996</v>
      </c>
      <c r="G7" s="55">
        <f>D7/B7-1</f>
        <v>-0.0981613285883749</v>
      </c>
    </row>
    <row r="8" spans="1:7" ht="12.75">
      <c r="A8" s="68" t="s">
        <v>41</v>
      </c>
      <c r="B8" s="69">
        <f>SUM(B4:B7)</f>
        <v>44.37350000000001</v>
      </c>
      <c r="C8" s="70">
        <f>+B8/B$4</f>
        <v>0.298403328511645</v>
      </c>
      <c r="D8" s="69">
        <f>SUM(D4:D7)</f>
        <v>41.9905</v>
      </c>
      <c r="E8" s="70">
        <f>D8/$D$4</f>
        <v>0.2720792007355576</v>
      </c>
      <c r="F8" s="71">
        <f>D8-B8</f>
        <v>-2.3830000000000098</v>
      </c>
      <c r="G8" s="72">
        <f>D8/B8-1</f>
        <v>-0.05370322377094461</v>
      </c>
    </row>
    <row r="9" spans="1:7" ht="12.75">
      <c r="A9" s="19"/>
      <c r="B9" s="19"/>
      <c r="C9" s="19"/>
      <c r="D9" s="19"/>
      <c r="E9" s="19"/>
      <c r="F9" s="19"/>
      <c r="G9" s="19"/>
    </row>
    <row r="10" spans="1:7" ht="12.75">
      <c r="A10" s="14" t="s">
        <v>49</v>
      </c>
      <c r="B10" s="15">
        <f>+B3</f>
        <v>39538</v>
      </c>
      <c r="C10" s="23" t="s">
        <v>1</v>
      </c>
      <c r="D10" s="15">
        <f>+D3</f>
        <v>39903</v>
      </c>
      <c r="E10" s="23" t="s">
        <v>1</v>
      </c>
      <c r="F10" s="23" t="str">
        <f>+F3</f>
        <v>Ch.</v>
      </c>
      <c r="G10" s="17" t="str">
        <f>+G3</f>
        <v>Ch.%</v>
      </c>
    </row>
    <row r="11" spans="1:7" ht="12.75">
      <c r="A11" s="18" t="s">
        <v>53</v>
      </c>
      <c r="B11" s="47">
        <v>396.89</v>
      </c>
      <c r="C11" s="34">
        <f aca="true" t="shared" si="0" ref="C11:C16">+B11/B$16</f>
        <v>0.3487315657027175</v>
      </c>
      <c r="D11" s="83">
        <v>403.6095</v>
      </c>
      <c r="E11" s="34">
        <f aca="true" t="shared" si="1" ref="E11:E16">D11/$D$16</f>
        <v>0.3275854372383477</v>
      </c>
      <c r="F11" s="38">
        <f>D11-B11</f>
        <v>6.719500000000039</v>
      </c>
      <c r="G11" s="36">
        <f>D11/B11-1</f>
        <v>0.016930383733528176</v>
      </c>
    </row>
    <row r="12" spans="1:7" ht="12.75">
      <c r="A12" s="18" t="s">
        <v>54</v>
      </c>
      <c r="B12" s="47">
        <v>259.615</v>
      </c>
      <c r="C12" s="34">
        <f t="shared" si="0"/>
        <v>0.22811344561442973</v>
      </c>
      <c r="D12" s="83">
        <v>232.5734</v>
      </c>
      <c r="E12" s="34">
        <f t="shared" si="1"/>
        <v>0.18876577218576154</v>
      </c>
      <c r="F12" s="38">
        <f aca="true" t="shared" si="2" ref="F12:F23">D12-B12</f>
        <v>-27.041600000000017</v>
      </c>
      <c r="G12" s="36">
        <f aca="true" t="shared" si="3" ref="G12:G23">D12/B12-1</f>
        <v>-0.10416039134872801</v>
      </c>
    </row>
    <row r="13" spans="1:7" ht="12.75">
      <c r="A13" s="18" t="s">
        <v>55</v>
      </c>
      <c r="B13" s="47">
        <v>115.706</v>
      </c>
      <c r="C13" s="34">
        <f t="shared" si="0"/>
        <v>0.10166629177152016</v>
      </c>
      <c r="D13" s="83">
        <v>105.836</v>
      </c>
      <c r="E13" s="34">
        <f t="shared" si="1"/>
        <v>0.08590068453680541</v>
      </c>
      <c r="F13" s="38">
        <f>D13-B13</f>
        <v>-9.870000000000005</v>
      </c>
      <c r="G13" s="36">
        <f>D13/B13-1</f>
        <v>-0.0853024043696956</v>
      </c>
    </row>
    <row r="14" spans="1:7" ht="12.75">
      <c r="A14" s="79" t="s">
        <v>88</v>
      </c>
      <c r="B14" s="80">
        <f>SUM(B11:B13)</f>
        <v>772.211</v>
      </c>
      <c r="C14" s="70">
        <f t="shared" si="0"/>
        <v>0.6785113030886674</v>
      </c>
      <c r="D14" s="82">
        <f>SUM(D11:D13)</f>
        <v>742.0189</v>
      </c>
      <c r="E14" s="70">
        <f t="shared" si="1"/>
        <v>0.6022518939609147</v>
      </c>
      <c r="F14" s="82">
        <f>D14-B14</f>
        <v>-30.192099999999982</v>
      </c>
      <c r="G14" s="84">
        <f>D14/B14-1</f>
        <v>-0.03909825164365699</v>
      </c>
    </row>
    <row r="15" spans="1:7" ht="12.75">
      <c r="A15" s="18" t="s">
        <v>89</v>
      </c>
      <c r="B15" s="47">
        <v>365.885</v>
      </c>
      <c r="C15" s="34">
        <f t="shared" si="0"/>
        <v>0.3214886969113326</v>
      </c>
      <c r="D15" s="83">
        <v>490.0551</v>
      </c>
      <c r="E15" s="34">
        <f t="shared" si="1"/>
        <v>0.3977481060390853</v>
      </c>
      <c r="F15" s="38">
        <f>D15-B15</f>
        <v>124.17009999999999</v>
      </c>
      <c r="G15" s="36">
        <f>D15/B15-1</f>
        <v>0.33936920070513965</v>
      </c>
    </row>
    <row r="16" spans="1:7" s="40" customFormat="1" ht="12.75">
      <c r="A16" s="68" t="s">
        <v>56</v>
      </c>
      <c r="B16" s="81">
        <f>SUM(B14:B15)</f>
        <v>1138.096</v>
      </c>
      <c r="C16" s="70">
        <f t="shared" si="0"/>
        <v>1</v>
      </c>
      <c r="D16" s="81">
        <f>SUM(D14:D15)</f>
        <v>1232.074</v>
      </c>
      <c r="E16" s="70">
        <f t="shared" si="1"/>
        <v>1</v>
      </c>
      <c r="F16" s="71">
        <f t="shared" si="2"/>
        <v>93.97800000000007</v>
      </c>
      <c r="G16" s="72">
        <f t="shared" si="3"/>
        <v>0.08257475643530965</v>
      </c>
    </row>
    <row r="17" spans="1:7" ht="12.75">
      <c r="A17" s="18" t="s">
        <v>57</v>
      </c>
      <c r="B17" s="47">
        <v>352.1859</v>
      </c>
      <c r="C17" s="34">
        <f aca="true" t="shared" si="4" ref="C17:C23">+B17/B$23</f>
        <v>0.3094518116703853</v>
      </c>
      <c r="D17" s="83">
        <v>298.1474</v>
      </c>
      <c r="E17" s="34">
        <f aca="true" t="shared" si="5" ref="E17:E22">D17/$D$23</f>
        <v>0.24198822473325465</v>
      </c>
      <c r="F17" s="38">
        <f t="shared" si="2"/>
        <v>-54.0385</v>
      </c>
      <c r="G17" s="36">
        <f t="shared" si="3"/>
        <v>-0.15343743176543978</v>
      </c>
    </row>
    <row r="18" spans="1:7" ht="12.75">
      <c r="A18" s="18" t="s">
        <v>58</v>
      </c>
      <c r="B18" s="47">
        <v>142.0465</v>
      </c>
      <c r="C18" s="34">
        <f t="shared" si="4"/>
        <v>0.12481063769570953</v>
      </c>
      <c r="D18" s="83">
        <v>175.187</v>
      </c>
      <c r="E18" s="34">
        <f t="shared" si="5"/>
        <v>0.14218869970472553</v>
      </c>
      <c r="F18" s="38">
        <f t="shared" si="2"/>
        <v>33.1405</v>
      </c>
      <c r="G18" s="36">
        <f t="shared" si="3"/>
        <v>0.23330740285751506</v>
      </c>
    </row>
    <row r="19" spans="1:7" ht="12.75">
      <c r="A19" s="18" t="s">
        <v>59</v>
      </c>
      <c r="B19" s="47">
        <v>87.8577</v>
      </c>
      <c r="C19" s="34">
        <f t="shared" si="4"/>
        <v>0.07719708379635076</v>
      </c>
      <c r="D19" s="83">
        <v>73.958</v>
      </c>
      <c r="E19" s="34">
        <f t="shared" si="5"/>
        <v>0.0600272386236541</v>
      </c>
      <c r="F19" s="38">
        <f t="shared" si="2"/>
        <v>-13.899699999999996</v>
      </c>
      <c r="G19" s="36">
        <f t="shared" si="3"/>
        <v>-0.15820696421599922</v>
      </c>
    </row>
    <row r="20" spans="1:7" ht="12.75">
      <c r="A20" s="18" t="s">
        <v>60</v>
      </c>
      <c r="B20" s="47">
        <v>68.4471</v>
      </c>
      <c r="C20" s="34">
        <f t="shared" si="4"/>
        <v>0.06014175780059347</v>
      </c>
      <c r="D20" s="83">
        <v>91.564</v>
      </c>
      <c r="E20" s="34">
        <f t="shared" si="5"/>
        <v>0.07431696472776797</v>
      </c>
      <c r="F20" s="38">
        <f t="shared" si="2"/>
        <v>23.116899999999987</v>
      </c>
      <c r="G20" s="36">
        <f t="shared" si="3"/>
        <v>0.33773381195112706</v>
      </c>
    </row>
    <row r="21" spans="1:7" ht="12.75">
      <c r="A21" s="18" t="s">
        <v>61</v>
      </c>
      <c r="B21" s="47">
        <v>252.4302</v>
      </c>
      <c r="C21" s="34">
        <f t="shared" si="4"/>
        <v>0.2218004261678781</v>
      </c>
      <c r="D21" s="83">
        <v>273.259</v>
      </c>
      <c r="E21" s="34">
        <f t="shared" si="5"/>
        <v>0.22178781469294864</v>
      </c>
      <c r="F21" s="38">
        <f t="shared" si="2"/>
        <v>20.8288</v>
      </c>
      <c r="G21" s="36">
        <f t="shared" si="3"/>
        <v>0.08251310659342659</v>
      </c>
    </row>
    <row r="22" spans="1:7" ht="12.75">
      <c r="A22" s="18" t="s">
        <v>62</v>
      </c>
      <c r="B22" s="47">
        <v>235.1287</v>
      </c>
      <c r="C22" s="34">
        <f t="shared" si="4"/>
        <v>0.20659828286908286</v>
      </c>
      <c r="D22" s="83">
        <v>319.9586</v>
      </c>
      <c r="E22" s="34">
        <f t="shared" si="5"/>
        <v>0.2596910575176491</v>
      </c>
      <c r="F22" s="38">
        <f t="shared" si="2"/>
        <v>84.82989999999998</v>
      </c>
      <c r="G22" s="36">
        <f t="shared" si="3"/>
        <v>0.3607807128606588</v>
      </c>
    </row>
    <row r="23" spans="1:7" s="40" customFormat="1" ht="12.75">
      <c r="A23" s="68" t="str">
        <f>+A16</f>
        <v>Total waste treated</v>
      </c>
      <c r="B23" s="81">
        <f>SUM(B17:B22)</f>
        <v>1138.0961</v>
      </c>
      <c r="C23" s="70">
        <f t="shared" si="4"/>
        <v>1</v>
      </c>
      <c r="D23" s="81">
        <f>SUM(D17:D22)</f>
        <v>1232.074</v>
      </c>
      <c r="E23" s="70">
        <f>D23/$D$23</f>
        <v>1</v>
      </c>
      <c r="F23" s="71">
        <f t="shared" si="2"/>
        <v>93.97790000000009</v>
      </c>
      <c r="G23" s="72">
        <f t="shared" si="3"/>
        <v>0.08257466131375035</v>
      </c>
    </row>
    <row r="25" spans="1:5" ht="12.75">
      <c r="A25" s="67" t="s">
        <v>77</v>
      </c>
      <c r="B25" s="15">
        <f>+B10</f>
        <v>39538</v>
      </c>
      <c r="C25" s="15">
        <f>+D10</f>
        <v>39903</v>
      </c>
      <c r="D25" s="23" t="str">
        <f>+F10</f>
        <v>Ch.</v>
      </c>
      <c r="E25" s="17" t="str">
        <f>+G10</f>
        <v>Ch.%</v>
      </c>
    </row>
    <row r="26" spans="1:5" ht="12.75">
      <c r="A26" s="18" t="str">
        <f>+A8</f>
        <v>EBITDA</v>
      </c>
      <c r="B26" s="47">
        <f>B8</f>
        <v>44.37350000000001</v>
      </c>
      <c r="C26" s="83">
        <f>D8</f>
        <v>41.9905</v>
      </c>
      <c r="D26" s="38">
        <f>C26-B26</f>
        <v>-2.3830000000000098</v>
      </c>
      <c r="E26" s="36">
        <f>C26/B26-1</f>
        <v>-0.05370322377094461</v>
      </c>
    </row>
    <row r="27" spans="1:5" ht="12.75">
      <c r="A27" s="18" t="s">
        <v>47</v>
      </c>
      <c r="B27" s="19">
        <f>+Water!B18</f>
        <v>154.3</v>
      </c>
      <c r="C27">
        <v>166.6</v>
      </c>
      <c r="D27" s="38">
        <f>C27-B27</f>
        <v>12.299999999999983</v>
      </c>
      <c r="E27" s="36">
        <f>C27/B27-1</f>
        <v>0.07971484121840566</v>
      </c>
    </row>
    <row r="28" spans="1:5" ht="12.75">
      <c r="A28" s="21" t="s">
        <v>48</v>
      </c>
      <c r="B28" s="35">
        <f>+B26/B27</f>
        <v>0.28757939079714845</v>
      </c>
      <c r="C28" s="35">
        <f>+C26/C27</f>
        <v>0.25204381752701077</v>
      </c>
      <c r="D28" s="73" t="s">
        <v>87</v>
      </c>
      <c r="E28" s="2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 C23 C14 C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G17" sqref="G17"/>
    </sheetView>
  </sheetViews>
  <sheetFormatPr defaultColWidth="9.140625" defaultRowHeight="12.75"/>
  <cols>
    <col min="1" max="1" width="33.00390625" style="0" customWidth="1"/>
    <col min="2" max="2" width="11.00390625" style="0" customWidth="1"/>
    <col min="3" max="3" width="11.57421875" style="0" customWidth="1"/>
    <col min="4" max="4" width="9.7109375" style="0" bestFit="1" customWidth="1"/>
    <col min="5" max="5" width="8.421875" style="0" bestFit="1" customWidth="1"/>
    <col min="6" max="6" width="8.8515625" style="0" bestFit="1" customWidth="1"/>
    <col min="7" max="7" width="10.8515625" style="0" customWidth="1"/>
  </cols>
  <sheetData>
    <row r="3" spans="1:7" ht="12.75">
      <c r="A3" s="14" t="s">
        <v>76</v>
      </c>
      <c r="B3" s="15">
        <v>39538</v>
      </c>
      <c r="C3" s="15" t="s">
        <v>1</v>
      </c>
      <c r="D3" s="15">
        <v>39903</v>
      </c>
      <c r="E3" s="23" t="s">
        <v>42</v>
      </c>
      <c r="F3" s="23" t="s">
        <v>44</v>
      </c>
      <c r="G3" s="17" t="s">
        <v>43</v>
      </c>
    </row>
    <row r="4" spans="1:7" ht="12.75">
      <c r="A4" s="41" t="s">
        <v>45</v>
      </c>
      <c r="B4" s="75">
        <v>55.418</v>
      </c>
      <c r="C4" s="43">
        <f>+B4/B$4</f>
        <v>1</v>
      </c>
      <c r="D4" s="75">
        <v>56.891</v>
      </c>
      <c r="E4" s="43">
        <f>D4/$D$4</f>
        <v>1</v>
      </c>
      <c r="F4" s="44">
        <f>D4-B4</f>
        <v>1.472999999999999</v>
      </c>
      <c r="G4" s="45">
        <f>D4/B4-1</f>
        <v>0.02657981161355516</v>
      </c>
    </row>
    <row r="5" spans="1:7" ht="12.75">
      <c r="A5" s="18" t="s">
        <v>40</v>
      </c>
      <c r="B5" s="38">
        <v>-43.75</v>
      </c>
      <c r="C5" s="46">
        <f>+B5/B$4</f>
        <v>-0.7894546898119744</v>
      </c>
      <c r="D5" s="38">
        <v>-46.204</v>
      </c>
      <c r="E5" s="46">
        <f>D5/$D$4</f>
        <v>-0.812149549137825</v>
      </c>
      <c r="F5" s="54">
        <f>D5-B5</f>
        <v>-2.4540000000000006</v>
      </c>
      <c r="G5" s="55">
        <f>D5/B5-1</f>
        <v>0.05609142857142868</v>
      </c>
    </row>
    <row r="6" spans="1:7" ht="12.75">
      <c r="A6" s="18" t="s">
        <v>13</v>
      </c>
      <c r="B6" s="38">
        <v>-5.804</v>
      </c>
      <c r="C6" s="46">
        <f>+B6/B$4</f>
        <v>-0.10473131473528458</v>
      </c>
      <c r="D6" s="38">
        <v>-5.256</v>
      </c>
      <c r="E6" s="46">
        <f>D6/$D$4</f>
        <v>-0.09238719656887734</v>
      </c>
      <c r="F6" s="54">
        <f>D6-B6</f>
        <v>0.548</v>
      </c>
      <c r="G6" s="55">
        <f>D6/B6-1</f>
        <v>-0.09441764300482425</v>
      </c>
    </row>
    <row r="7" spans="1:7" ht="12.75">
      <c r="A7" s="18" t="s">
        <v>17</v>
      </c>
      <c r="B7" s="47">
        <v>5.151</v>
      </c>
      <c r="C7" s="34">
        <f>+B7/B$4</f>
        <v>0.09294813959363384</v>
      </c>
      <c r="D7" s="47">
        <v>5.654</v>
      </c>
      <c r="E7" s="34">
        <f>D7/$D$4</f>
        <v>0.09938303070784482</v>
      </c>
      <c r="F7" s="54">
        <f>D7-B7</f>
        <v>0.5030000000000001</v>
      </c>
      <c r="G7" s="55">
        <f>D7/B7-1</f>
        <v>0.09765094156474463</v>
      </c>
    </row>
    <row r="8" spans="1:7" ht="12.75">
      <c r="A8" s="68" t="s">
        <v>41</v>
      </c>
      <c r="B8" s="69">
        <f>SUM(B4:B7)</f>
        <v>11.014999999999999</v>
      </c>
      <c r="C8" s="70">
        <f>+B8/B$4</f>
        <v>0.1987621350463748</v>
      </c>
      <c r="D8" s="69">
        <f>SUM(D4:D7)</f>
        <v>11.084999999999997</v>
      </c>
      <c r="E8" s="70">
        <f>D8/$D$4</f>
        <v>0.19484628500114248</v>
      </c>
      <c r="F8" s="71">
        <f>D8-B8</f>
        <v>0.06999999999999851</v>
      </c>
      <c r="G8" s="72">
        <f>D8/B8-1</f>
        <v>0.0063549704947796215</v>
      </c>
    </row>
    <row r="9" spans="1:7" ht="12.75">
      <c r="A9" s="19"/>
      <c r="B9" s="19"/>
      <c r="C9" s="19"/>
      <c r="D9" s="19"/>
      <c r="E9" s="19"/>
      <c r="F9" s="19"/>
      <c r="G9" s="19"/>
    </row>
    <row r="10" spans="1:5" ht="12.75">
      <c r="A10" s="14"/>
      <c r="B10" s="15">
        <f>+B3</f>
        <v>39538</v>
      </c>
      <c r="C10" s="15">
        <f>+D3</f>
        <v>39903</v>
      </c>
      <c r="D10" s="23" t="str">
        <f>+F3</f>
        <v>Ch.</v>
      </c>
      <c r="E10" s="17" t="str">
        <f>+G3</f>
        <v>Ch.%</v>
      </c>
    </row>
    <row r="11" spans="1:5" ht="12.75">
      <c r="A11" s="18" t="s">
        <v>63</v>
      </c>
      <c r="B11" s="19"/>
      <c r="C11" s="19"/>
      <c r="D11" s="19"/>
      <c r="E11" s="20"/>
    </row>
    <row r="12" spans="1:5" ht="12.75">
      <c r="A12" s="18" t="s">
        <v>83</v>
      </c>
      <c r="B12" s="48">
        <v>205.7775</v>
      </c>
      <c r="C12" s="83">
        <v>222.4064</v>
      </c>
      <c r="D12" s="38">
        <f>C12-B12</f>
        <v>16.628899999999987</v>
      </c>
      <c r="E12" s="36">
        <f>C12/B12-1</f>
        <v>0.0808100982857698</v>
      </c>
    </row>
    <row r="13" spans="1:5" ht="12.75">
      <c r="A13" s="18" t="s">
        <v>64</v>
      </c>
      <c r="B13" s="19"/>
      <c r="D13" s="38"/>
      <c r="E13" s="20"/>
    </row>
    <row r="14" spans="1:5" ht="12.75">
      <c r="A14" s="18" t="s">
        <v>84</v>
      </c>
      <c r="B14" s="48">
        <v>319.098</v>
      </c>
      <c r="C14">
        <v>326.8</v>
      </c>
      <c r="D14" s="38">
        <f>C14-B14</f>
        <v>7.701999999999998</v>
      </c>
      <c r="E14" s="36">
        <f>C14/B14-1</f>
        <v>0.024136785564309315</v>
      </c>
    </row>
    <row r="15" spans="1:5" ht="12.75">
      <c r="A15" s="21" t="s">
        <v>65</v>
      </c>
      <c r="B15" s="22">
        <v>60</v>
      </c>
      <c r="C15" s="58">
        <v>64</v>
      </c>
      <c r="D15" s="39">
        <f>C15-B15</f>
        <v>4</v>
      </c>
      <c r="E15" s="37">
        <f>C15/B15-1</f>
        <v>0.06666666666666665</v>
      </c>
    </row>
    <row r="17" spans="1:5" ht="12.75">
      <c r="A17" s="67" t="s">
        <v>77</v>
      </c>
      <c r="B17" s="15">
        <f>+B3</f>
        <v>39538</v>
      </c>
      <c r="C17" s="15">
        <f>+C10</f>
        <v>39903</v>
      </c>
      <c r="D17" s="23" t="str">
        <f>+D10</f>
        <v>Ch.</v>
      </c>
      <c r="E17" s="17" t="str">
        <f>+E10</f>
        <v>Ch.%</v>
      </c>
    </row>
    <row r="18" spans="1:5" ht="12.75">
      <c r="A18" s="18" t="str">
        <f>+A8</f>
        <v>EBITDA</v>
      </c>
      <c r="B18" s="48">
        <f>B8</f>
        <v>11.014999999999999</v>
      </c>
      <c r="C18" s="83">
        <f>D8</f>
        <v>11.084999999999997</v>
      </c>
      <c r="D18" s="38">
        <f>C18-B18</f>
        <v>0.06999999999999851</v>
      </c>
      <c r="E18" s="36">
        <f>C18/B18-1</f>
        <v>0.0063549704947796215</v>
      </c>
    </row>
    <row r="19" spans="1:5" ht="12.75">
      <c r="A19" s="18" t="s">
        <v>47</v>
      </c>
      <c r="B19" s="19">
        <f>+Waste!B27</f>
        <v>154.3</v>
      </c>
      <c r="C19">
        <v>166.6</v>
      </c>
      <c r="D19" s="38">
        <f>C19-B19</f>
        <v>12.299999999999983</v>
      </c>
      <c r="E19" s="36">
        <f>C19/B19-1</f>
        <v>0.07971484121840566</v>
      </c>
    </row>
    <row r="20" spans="1:5" ht="12.75">
      <c r="A20" s="21" t="s">
        <v>48</v>
      </c>
      <c r="B20" s="35">
        <f>+B18/B19</f>
        <v>0.07138690861957225</v>
      </c>
      <c r="C20" s="35">
        <f>+C18/C19</f>
        <v>0.06653661464585833</v>
      </c>
      <c r="D20" s="73" t="s">
        <v>82</v>
      </c>
      <c r="E20" s="24"/>
    </row>
    <row r="22" ht="12.75">
      <c r="I22" s="34"/>
    </row>
  </sheetData>
  <printOptions/>
  <pageMargins left="0.75" right="0.75" top="1" bottom="1" header="0.5" footer="0.5"/>
  <pageSetup orientation="portrait" paperSize="9"/>
  <ignoredErrors>
    <ignoredError sqref="B8 D8" formulaRange="1"/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2009-05-12T13:35:52Z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