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d Sheet" sheetId="2" r:id="rId2"/>
    <sheet name="Cash statement" sheetId="3" r:id="rId3"/>
    <sheet name="GAS" sheetId="4" r:id="rId4"/>
    <sheet name="Electricity" sheetId="5" r:id="rId5"/>
    <sheet name="Water" sheetId="6" r:id="rId6"/>
    <sheet name="Waste" sheetId="7" r:id="rId7"/>
    <sheet name="Other business" sheetId="8" r:id="rId8"/>
  </sheets>
  <definedNames/>
  <calcPr fullCalcOnLoad="1"/>
</workbook>
</file>

<file path=xl/sharedStrings.xml><?xml version="1.0" encoding="utf-8"?>
<sst xmlns="http://schemas.openxmlformats.org/spreadsheetml/2006/main" count="252" uniqueCount="158">
  <si>
    <t xml:space="preserve">€ /000 </t>
  </si>
  <si>
    <t>a)</t>
  </si>
  <si>
    <t>b)</t>
  </si>
  <si>
    <t>c)</t>
  </si>
  <si>
    <t>(a+b+c)</t>
  </si>
  <si>
    <t>Inc%</t>
  </si>
  <si>
    <t>('000 €)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</si>
  <si>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</si>
  <si>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</si>
  <si>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</si>
  <si>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</si>
  <si>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</si>
  <si>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</si>
  <si>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</si>
  <si>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</si>
  <si>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</si>
  <si>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</si>
  <si>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</si>
  <si>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</si>
  <si>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invesments</t>
  </si>
  <si>
    <t>Financial income</t>
  </si>
  <si>
    <t>Financial expenses</t>
  </si>
  <si>
    <t>Other non operating costs</t>
  </si>
  <si>
    <t>Profit before tax</t>
  </si>
  <si>
    <t>Total financial income/expenses</t>
  </si>
  <si>
    <t>Tax</t>
  </si>
  <si>
    <t>Net profit</t>
  </si>
  <si>
    <t>Hera S.p.A.</t>
  </si>
  <si>
    <t>Minorities</t>
  </si>
  <si>
    <t>Profit per share</t>
  </si>
  <si>
    <t>Balance sheet</t>
  </si>
  <si>
    <t>Long term assets</t>
  </si>
  <si>
    <t>Tangible fixed assets</t>
  </si>
  <si>
    <t>Intangible fixed assets</t>
  </si>
  <si>
    <t>Goodwill and consolidation diff.</t>
  </si>
  <si>
    <t>Investments</t>
  </si>
  <si>
    <t>Financial assets</t>
  </si>
  <si>
    <t>Deferred tax assets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</si>
  <si>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</si>
  <si>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</si>
  <si>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</si>
  <si>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</si>
  <si>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</si>
  <si>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</si>
  <si>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</si>
  <si>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Assets</t>
  </si>
  <si>
    <t>Net Group equity and Liabilities</t>
  </si>
  <si>
    <t>Equity and reserves</t>
  </si>
  <si>
    <t>Equity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</si>
  <si>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</si>
  <si>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</si>
  <si>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</si>
  <si>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</si>
  <si>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Derivatives</t>
  </si>
  <si>
    <t>Net profits from past periods</t>
  </si>
  <si>
    <t>Net profits of the period</t>
  </si>
  <si>
    <t>Net Group equity</t>
  </si>
  <si>
    <t>Total net equity</t>
  </si>
  <si>
    <t>Non current liabilities</t>
  </si>
  <si>
    <t>Loan-due after 12 months</t>
  </si>
  <si>
    <t>Severance indemnity</t>
  </si>
  <si>
    <t>Risk provision</t>
  </si>
  <si>
    <t>Deferred tax liabilities</t>
  </si>
  <si>
    <t>Leasings-due after 12 months</t>
  </si>
  <si>
    <t>Current liabilities</t>
  </si>
  <si>
    <t>Banks-due within 12 months</t>
  </si>
  <si>
    <t>Leasings-due within 12 months</t>
  </si>
  <si>
    <t>Commercial debts</t>
  </si>
  <si>
    <t>Fiscal debts</t>
  </si>
  <si>
    <t>Other current liabilties</t>
  </si>
  <si>
    <t>Total current liabilities</t>
  </si>
  <si>
    <t>Net equity and liabilities</t>
  </si>
  <si>
    <t xml:space="preserve">Consolidated cash flow statement                                               </t>
  </si>
  <si>
    <t>Cash flow from operations</t>
  </si>
  <si>
    <t>Net profits</t>
  </si>
  <si>
    <t>Depreciation</t>
  </si>
  <si>
    <t>Amortisation</t>
  </si>
  <si>
    <t xml:space="preserve">Total cash flow </t>
  </si>
  <si>
    <t>Change in deferred tax</t>
  </si>
  <si>
    <t>Accruals/(use)</t>
  </si>
  <si>
    <t>Change in severance indemnity and other:</t>
  </si>
  <si>
    <t>Change in risks provision:</t>
  </si>
  <si>
    <t>Total cash flow before change in working capital</t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</si>
  <si>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</si>
  <si>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</si>
  <si>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</si>
  <si>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</si>
  <si>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</si>
  <si>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</si>
  <si>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</si>
  <si>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</si>
  <si>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Net capital expenditure (tangible assets)</t>
  </si>
  <si>
    <t>Net capital expenditure (intangible assets)</t>
  </si>
  <si>
    <t>Goodwill</t>
  </si>
  <si>
    <t>Net investments</t>
  </si>
  <si>
    <t>Increase/(decrease) of other capex</t>
  </si>
  <si>
    <t>Free cash flows</t>
  </si>
  <si>
    <t>Source of funds</t>
  </si>
  <si>
    <t>Capital expenditure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</si>
  <si>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</si>
  <si>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</si>
  <si>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</si>
  <si>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</si>
  <si>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</si>
  <si>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</si>
  <si>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financial debts</t>
  </si>
  <si>
    <t>Cash and equivalents (begin)</t>
  </si>
  <si>
    <t>Cash and equivalents (end)</t>
  </si>
  <si>
    <t>Profit &amp; Loss (m€)</t>
  </si>
  <si>
    <t>Revenues</t>
  </si>
  <si>
    <t>Operating costs</t>
  </si>
  <si>
    <t>Ch.</t>
  </si>
  <si>
    <t>Ch.%</t>
  </si>
  <si>
    <t>(m€)</t>
  </si>
  <si>
    <t>EBITDA</t>
  </si>
  <si>
    <t>Group Ebitda</t>
  </si>
  <si>
    <t>Incidence %</t>
  </si>
  <si>
    <t>Volume sold (Gw/h)</t>
  </si>
  <si>
    <t>Ch%</t>
  </si>
  <si>
    <t>Fresh water</t>
  </si>
  <si>
    <t>Depuration</t>
  </si>
  <si>
    <t>Sewerage</t>
  </si>
  <si>
    <t>Operating cost</t>
  </si>
  <si>
    <t>('000 ton)</t>
  </si>
  <si>
    <t>Urban waste</t>
  </si>
  <si>
    <t>Special waste</t>
  </si>
  <si>
    <t>Production from plants</t>
  </si>
  <si>
    <t>Total waste treated</t>
  </si>
  <si>
    <t>Ianfil</t>
  </si>
  <si>
    <t>WTE</t>
  </si>
  <si>
    <t>Sorting plants</t>
  </si>
  <si>
    <t>Composting plants</t>
  </si>
  <si>
    <t>Inertisation plant (Chemical treatm.)</t>
  </si>
  <si>
    <t>Other treatments</t>
  </si>
  <si>
    <t>Public Lighting</t>
  </si>
  <si>
    <t>Lighting towers ('000)</t>
  </si>
  <si>
    <t>Municipality served</t>
  </si>
  <si>
    <t>Volume distributed (mln mc)</t>
  </si>
  <si>
    <t>Volume sold (mln mc)</t>
  </si>
  <si>
    <t>- of which Trading (mln mc)</t>
  </si>
  <si>
    <t>(mln€)</t>
  </si>
  <si>
    <t>Volume distributed (Gw/h)</t>
  </si>
  <si>
    <t>Commercialized waste</t>
  </si>
  <si>
    <r>
      <t xml:space="preserve">Since 1H 2009 </t>
    </r>
    <r>
      <rPr>
        <b/>
        <i/>
        <sz val="10"/>
        <rFont val="Arial"/>
        <family val="2"/>
      </rPr>
      <t xml:space="preserve">District Heating </t>
    </r>
    <r>
      <rPr>
        <i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Heat management</t>
    </r>
    <r>
      <rPr>
        <i/>
        <sz val="10"/>
        <rFont val="Arial"/>
        <family val="2"/>
      </rPr>
      <t xml:space="preserve"> are included in </t>
    </r>
    <r>
      <rPr>
        <b/>
        <i/>
        <sz val="10"/>
        <rFont val="Arial"/>
        <family val="2"/>
      </rPr>
      <t>Gas</t>
    </r>
    <r>
      <rPr>
        <i/>
        <sz val="10"/>
        <rFont val="Arial"/>
        <family val="2"/>
      </rPr>
      <t xml:space="preserve"> business</t>
    </r>
  </si>
  <si>
    <r>
      <t xml:space="preserve">Since 1H 2009 </t>
    </r>
    <r>
      <rPr>
        <b/>
        <i/>
        <sz val="10"/>
        <rFont val="Arial"/>
        <family val="2"/>
      </rPr>
      <t>Microcogeneration</t>
    </r>
    <r>
      <rPr>
        <i/>
        <sz val="10"/>
        <rFont val="Arial"/>
        <family val="2"/>
      </rPr>
      <t xml:space="preserve"> is included in </t>
    </r>
    <r>
      <rPr>
        <b/>
        <i/>
        <sz val="10"/>
        <rFont val="Arial"/>
        <family val="2"/>
      </rPr>
      <t>Electricity</t>
    </r>
    <r>
      <rPr>
        <i/>
        <sz val="10"/>
        <rFont val="Arial"/>
        <family val="2"/>
      </rPr>
      <t xml:space="preserve"> business</t>
    </r>
  </si>
  <si>
    <r>
      <t xml:space="preserve">Since 1H 2009 </t>
    </r>
    <r>
      <rPr>
        <b/>
        <i/>
        <sz val="10"/>
        <rFont val="Arial"/>
        <family val="2"/>
      </rPr>
      <t>District Heating</t>
    </r>
    <r>
      <rPr>
        <i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Heat management</t>
    </r>
    <r>
      <rPr>
        <i/>
        <sz val="10"/>
        <rFont val="Arial"/>
        <family val="2"/>
      </rPr>
      <t xml:space="preserve"> are included in </t>
    </r>
    <r>
      <rPr>
        <b/>
        <i/>
        <sz val="10"/>
        <rFont val="Arial"/>
        <family val="2"/>
      </rPr>
      <t>Gas business</t>
    </r>
    <r>
      <rPr>
        <i/>
        <sz val="10"/>
        <rFont val="Arial"/>
        <family val="2"/>
      </rPr>
      <t xml:space="preserve"> while </t>
    </r>
    <r>
      <rPr>
        <b/>
        <i/>
        <sz val="10"/>
        <rFont val="Arial"/>
        <family val="2"/>
      </rPr>
      <t>Microcogeneration</t>
    </r>
    <r>
      <rPr>
        <i/>
        <sz val="10"/>
        <rFont val="Arial"/>
        <family val="2"/>
      </rPr>
      <t xml:space="preserve"> is included in </t>
    </r>
    <r>
      <rPr>
        <b/>
        <i/>
        <sz val="10"/>
        <rFont val="Arial"/>
        <family val="2"/>
      </rPr>
      <t>Electricity business</t>
    </r>
  </si>
  <si>
    <t>Base</t>
  </si>
  <si>
    <t>Diluted</t>
  </si>
  <si>
    <t>Heat distribute (Gwht)</t>
  </si>
  <si>
    <t>+1.4 p.p.</t>
  </si>
  <si>
    <t>+0.5 p.p.</t>
  </si>
  <si>
    <t>-0.4 p.p.</t>
  </si>
  <si>
    <t>-0.1 p.p.</t>
  </si>
  <si>
    <t>-1.4 p.p.</t>
  </si>
  <si>
    <t>Results from affiliates</t>
  </si>
  <si>
    <t>(Profit) Loss on sale of fixed assets</t>
  </si>
  <si>
    <t>Change in non current derivatives</t>
  </si>
  <si>
    <t>Contribution of cash from business combination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</si>
</sst>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0"/>
    <numFmt numFmtId="198" formatCode="0.000"/>
    <numFmt numFmtId="199" formatCode="\-0.0;\-0.0"/>
    <numFmt numFmtId="200" formatCode="0.0%;0.0%"/>
    <numFmt numFmtId="201" formatCode="\+#,##0.0;\+#,##0.0"/>
    <numFmt numFmtId="202" formatCode="\+#,##0;\(#,##0\)"/>
    <numFmt numFmtId="203" formatCode="\(#,##0.0\);\+#,##0.0"/>
  </numFmts>
  <fonts count="21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6" fillId="0" borderId="1" xfId="17" applyFont="1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7" fillId="2" borderId="2" xfId="17" applyFont="1" applyFill="1" applyBorder="1" applyAlignment="1" applyProtection="1">
      <alignment vertical="center"/>
      <protection hidden="1"/>
    </xf>
    <xf numFmtId="37" fontId="2" fillId="2" borderId="2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7" fillId="0" borderId="0" xfId="17" applyFont="1" applyFill="1" applyAlignment="1" applyProtection="1">
      <alignment horizontal="right" vertical="center" wrapText="1"/>
      <protection hidden="1"/>
    </xf>
    <xf numFmtId="37" fontId="7" fillId="0" borderId="0" xfId="17" applyFont="1" applyFill="1" applyAlignment="1" applyProtection="1">
      <alignment vertical="center" wrapText="1"/>
      <protection hidden="1"/>
    </xf>
    <xf numFmtId="37" fontId="2" fillId="0" borderId="3" xfId="17" applyFont="1" applyBorder="1" applyAlignment="1" applyProtection="1">
      <alignment vertical="center"/>
      <protection hidden="1"/>
    </xf>
    <xf numFmtId="37" fontId="7" fillId="2" borderId="1" xfId="17" applyFont="1" applyFill="1" applyBorder="1" applyAlignment="1" applyProtection="1">
      <alignment vertical="center" wrapText="1"/>
      <protection hidden="1"/>
    </xf>
    <xf numFmtId="37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3" borderId="0" xfId="0" applyFont="1" applyFill="1" applyAlignment="1">
      <alignment wrapText="1"/>
    </xf>
    <xf numFmtId="175" fontId="8" fillId="3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5" fontId="8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wrapText="1"/>
    </xf>
    <xf numFmtId="176" fontId="9" fillId="0" borderId="1" xfId="0" applyNumberFormat="1" applyFont="1" applyFill="1" applyBorder="1" applyAlignment="1">
      <alignment/>
    </xf>
    <xf numFmtId="176" fontId="8" fillId="0" borderId="1" xfId="0" applyNumberFormat="1" applyFont="1" applyFill="1" applyBorder="1" applyAlignment="1">
      <alignment/>
    </xf>
    <xf numFmtId="176" fontId="8" fillId="0" borderId="1" xfId="15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4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2" fillId="0" borderId="0" xfId="17" applyFont="1" applyBorder="1" applyAlignment="1" applyProtection="1">
      <alignment vertical="center"/>
      <protection hidden="1"/>
    </xf>
    <xf numFmtId="0" fontId="13" fillId="0" borderId="0" xfId="0" applyFont="1" applyAlignment="1">
      <alignment/>
    </xf>
    <xf numFmtId="0" fontId="10" fillId="0" borderId="5" xfId="0" applyFont="1" applyBorder="1" applyAlignment="1">
      <alignment horizontal="left" wrapText="1"/>
    </xf>
    <xf numFmtId="180" fontId="10" fillId="0" borderId="0" xfId="0" applyNumberFormat="1" applyFont="1" applyBorder="1" applyAlignment="1">
      <alignment wrapText="1"/>
    </xf>
    <xf numFmtId="179" fontId="10" fillId="0" borderId="6" xfId="18" applyNumberFormat="1" applyFont="1" applyBorder="1" applyAlignment="1">
      <alignment wrapText="1"/>
    </xf>
    <xf numFmtId="180" fontId="11" fillId="0" borderId="0" xfId="0" applyNumberFormat="1" applyFont="1" applyBorder="1" applyAlignment="1">
      <alignment wrapText="1"/>
    </xf>
    <xf numFmtId="179" fontId="11" fillId="0" borderId="6" xfId="18" applyNumberFormat="1" applyFont="1" applyBorder="1" applyAlignment="1">
      <alignment wrapText="1"/>
    </xf>
    <xf numFmtId="181" fontId="11" fillId="0" borderId="0" xfId="15" applyNumberFormat="1" applyFont="1" applyBorder="1" applyAlignment="1">
      <alignment wrapText="1"/>
    </xf>
    <xf numFmtId="179" fontId="11" fillId="0" borderId="8" xfId="18" applyNumberFormat="1" applyFont="1" applyBorder="1" applyAlignment="1">
      <alignment wrapText="1"/>
    </xf>
    <xf numFmtId="182" fontId="10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37" fontId="4" fillId="0" borderId="0" xfId="17" applyFont="1" applyAlignment="1" applyProtection="1">
      <alignment wrapText="1"/>
      <protection hidden="1"/>
    </xf>
    <xf numFmtId="0" fontId="13" fillId="0" borderId="0" xfId="0" applyFont="1" applyAlignment="1">
      <alignment/>
    </xf>
    <xf numFmtId="37" fontId="1" fillId="0" borderId="0" xfId="17" applyFont="1" applyFill="1" applyBorder="1" applyProtection="1">
      <alignment/>
      <protection locked="0"/>
    </xf>
    <xf numFmtId="0" fontId="0" fillId="0" borderId="0" xfId="0" applyFont="1" applyAlignment="1">
      <alignment/>
    </xf>
    <xf numFmtId="37" fontId="4" fillId="0" borderId="9" xfId="17" applyFont="1" applyBorder="1" applyAlignment="1" applyProtection="1">
      <alignment wrapText="1"/>
      <protection hidden="1"/>
    </xf>
    <xf numFmtId="37" fontId="2" fillId="0" borderId="0" xfId="17" applyFont="1" applyBorder="1" applyAlignment="1" applyProtection="1">
      <alignment wrapText="1"/>
      <protection hidden="1"/>
    </xf>
    <xf numFmtId="37" fontId="4" fillId="0" borderId="0" xfId="17" applyFont="1" applyBorder="1" applyAlignment="1" applyProtection="1">
      <alignment wrapText="1"/>
      <protection hidden="1"/>
    </xf>
    <xf numFmtId="0" fontId="8" fillId="0" borderId="10" xfId="0" applyFont="1" applyFill="1" applyBorder="1" applyAlignment="1">
      <alignment horizontal="center"/>
    </xf>
    <xf numFmtId="185" fontId="11" fillId="0" borderId="0" xfId="0" applyNumberFormat="1" applyFont="1" applyBorder="1" applyAlignment="1">
      <alignment wrapText="1"/>
    </xf>
    <xf numFmtId="179" fontId="11" fillId="0" borderId="6" xfId="18" applyNumberFormat="1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5" fillId="0" borderId="0" xfId="0" applyFont="1" applyAlignment="1">
      <alignment/>
    </xf>
    <xf numFmtId="189" fontId="11" fillId="0" borderId="0" xfId="0" applyNumberFormat="1" applyFont="1" applyBorder="1" applyAlignment="1">
      <alignment wrapText="1"/>
    </xf>
    <xf numFmtId="0" fontId="15" fillId="0" borderId="8" xfId="0" applyFont="1" applyBorder="1" applyAlignment="1">
      <alignment/>
    </xf>
    <xf numFmtId="178" fontId="15" fillId="0" borderId="9" xfId="18" applyNumberFormat="1" applyFont="1" applyBorder="1" applyAlignment="1">
      <alignment/>
    </xf>
    <xf numFmtId="182" fontId="0" fillId="0" borderId="0" xfId="0" applyNumberFormat="1" applyAlignment="1">
      <alignment/>
    </xf>
    <xf numFmtId="181" fontId="0" fillId="0" borderId="0" xfId="15" applyNumberFormat="1" applyAlignment="1">
      <alignment/>
    </xf>
    <xf numFmtId="189" fontId="11" fillId="0" borderId="9" xfId="0" applyNumberFormat="1" applyFont="1" applyBorder="1" applyAlignment="1">
      <alignment wrapText="1"/>
    </xf>
    <xf numFmtId="181" fontId="0" fillId="0" borderId="9" xfId="15" applyNumberFormat="1" applyBorder="1" applyAlignment="1">
      <alignment/>
    </xf>
    <xf numFmtId="0" fontId="14" fillId="0" borderId="7" xfId="0" applyFont="1" applyBorder="1" applyAlignment="1">
      <alignment wrapText="1"/>
    </xf>
    <xf numFmtId="182" fontId="0" fillId="0" borderId="9" xfId="0" applyNumberFormat="1" applyBorder="1" applyAlignment="1">
      <alignment/>
    </xf>
    <xf numFmtId="180" fontId="10" fillId="0" borderId="1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9" xfId="0" applyBorder="1" applyAlignment="1">
      <alignment/>
    </xf>
    <xf numFmtId="37" fontId="6" fillId="0" borderId="0" xfId="17" applyFont="1" applyAlignment="1" applyProtection="1">
      <alignment wrapText="1"/>
      <protection hidden="1"/>
    </xf>
    <xf numFmtId="185" fontId="10" fillId="0" borderId="0" xfId="0" applyNumberFormat="1" applyFont="1" applyBorder="1" applyAlignment="1">
      <alignment wrapText="1"/>
    </xf>
    <xf numFmtId="182" fontId="13" fillId="0" borderId="1" xfId="0" applyNumberFormat="1" applyFont="1" applyBorder="1" applyAlignment="1">
      <alignment/>
    </xf>
    <xf numFmtId="179" fontId="0" fillId="0" borderId="6" xfId="18" applyNumberFormat="1" applyFont="1" applyBorder="1" applyAlignment="1">
      <alignment wrapText="1"/>
    </xf>
    <xf numFmtId="179" fontId="0" fillId="0" borderId="6" xfId="18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79" fontId="10" fillId="0" borderId="12" xfId="18" applyNumberFormat="1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8" xfId="0" applyBorder="1" applyAlignment="1">
      <alignment/>
    </xf>
    <xf numFmtId="182" fontId="13" fillId="0" borderId="0" xfId="0" applyNumberFormat="1" applyFont="1" applyAlignment="1">
      <alignment/>
    </xf>
    <xf numFmtId="181" fontId="0" fillId="0" borderId="0" xfId="15" applyNumberFormat="1" applyFont="1" applyAlignment="1">
      <alignment/>
    </xf>
    <xf numFmtId="181" fontId="13" fillId="0" borderId="1" xfId="15" applyNumberFormat="1" applyFont="1" applyBorder="1" applyAlignment="1">
      <alignment/>
    </xf>
    <xf numFmtId="180" fontId="0" fillId="0" borderId="9" xfId="0" applyNumberFormat="1" applyFont="1" applyBorder="1" applyAlignment="1">
      <alignment wrapText="1"/>
    </xf>
    <xf numFmtId="179" fontId="0" fillId="0" borderId="8" xfId="18" applyNumberFormat="1" applyFont="1" applyBorder="1" applyAlignment="1">
      <alignment wrapText="1"/>
    </xf>
    <xf numFmtId="202" fontId="11" fillId="0" borderId="9" xfId="0" applyNumberFormat="1" applyFont="1" applyBorder="1" applyAlignment="1">
      <alignment wrapText="1"/>
    </xf>
    <xf numFmtId="37" fontId="5" fillId="0" borderId="0" xfId="17" applyFont="1" applyAlignment="1" applyProtection="1">
      <alignment horizontal="left" wrapText="1"/>
      <protection hidden="1"/>
    </xf>
    <xf numFmtId="175" fontId="16" fillId="3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10" fillId="3" borderId="11" xfId="0" applyFont="1" applyFill="1" applyBorder="1" applyAlignment="1">
      <alignment horizontal="left" vertical="center" wrapText="1"/>
    </xf>
    <xf numFmtId="15" fontId="10" fillId="3" borderId="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5" fontId="10" fillId="3" borderId="1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5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03" fontId="11" fillId="0" borderId="0" xfId="0" applyNumberFormat="1" applyFont="1" applyBorder="1" applyAlignment="1">
      <alignment wrapText="1"/>
    </xf>
    <xf numFmtId="180" fontId="11" fillId="0" borderId="0" xfId="15" applyNumberFormat="1" applyFont="1" applyBorder="1" applyAlignment="1">
      <alignment wrapText="1"/>
    </xf>
    <xf numFmtId="0" fontId="15" fillId="4" borderId="0" xfId="0" applyFont="1" applyFill="1" applyAlignment="1">
      <alignment/>
    </xf>
    <xf numFmtId="0" fontId="0" fillId="4" borderId="0" xfId="0" applyFill="1" applyAlignment="1">
      <alignment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11" fillId="0" borderId="5" xfId="0" applyFont="1" applyBorder="1" applyAlignment="1">
      <alignment horizontal="center" wrapText="1"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ont="1" applyAlignment="1">
      <alignment/>
    </xf>
    <xf numFmtId="37" fontId="4" fillId="0" borderId="0" xfId="17" applyFont="1" applyBorder="1" applyAlignment="1" applyProtection="1">
      <alignment wrapText="1"/>
      <protection hidden="1"/>
    </xf>
    <xf numFmtId="184" fontId="18" fillId="0" borderId="0" xfId="18" applyNumberFormat="1" applyFont="1" applyBorder="1" applyAlignment="1">
      <alignment wrapText="1"/>
    </xf>
    <xf numFmtId="184" fontId="19" fillId="0" borderId="0" xfId="18" applyNumberFormat="1" applyFont="1" applyBorder="1" applyAlignment="1">
      <alignment wrapText="1"/>
    </xf>
    <xf numFmtId="184" fontId="18" fillId="0" borderId="1" xfId="18" applyNumberFormat="1" applyFont="1" applyBorder="1" applyAlignment="1">
      <alignment wrapText="1"/>
    </xf>
    <xf numFmtId="0" fontId="14" fillId="0" borderId="5" xfId="0" applyFont="1" applyBorder="1" applyAlignment="1" quotePrefix="1">
      <alignment horizontal="right" wrapText="1"/>
    </xf>
    <xf numFmtId="181" fontId="15" fillId="0" borderId="0" xfId="15" applyNumberFormat="1" applyFont="1" applyBorder="1" applyAlignment="1">
      <alignment/>
    </xf>
    <xf numFmtId="0" fontId="11" fillId="0" borderId="9" xfId="0" applyFont="1" applyBorder="1" applyAlignment="1">
      <alignment horizontal="left" wrapText="1"/>
    </xf>
    <xf numFmtId="181" fontId="0" fillId="0" borderId="0" xfId="15" applyNumberFormat="1" applyFill="1" applyAlignment="1">
      <alignment/>
    </xf>
    <xf numFmtId="181" fontId="15" fillId="0" borderId="0" xfId="15" applyNumberFormat="1" applyFont="1" applyFill="1" applyBorder="1" applyAlignment="1">
      <alignment/>
    </xf>
    <xf numFmtId="181" fontId="0" fillId="0" borderId="9" xfId="15" applyNumberFormat="1" applyFont="1" applyBorder="1" applyAlignment="1">
      <alignment/>
    </xf>
    <xf numFmtId="181" fontId="0" fillId="0" borderId="9" xfId="15" applyNumberFormat="1" applyFont="1" applyFill="1" applyBorder="1" applyAlignment="1">
      <alignment/>
    </xf>
    <xf numFmtId="0" fontId="14" fillId="0" borderId="9" xfId="0" applyFont="1" applyFill="1" applyBorder="1" applyAlignment="1" quotePrefix="1">
      <alignment horizontal="right" wrapText="1"/>
    </xf>
    <xf numFmtId="178" fontId="20" fillId="0" borderId="0" xfId="18" applyNumberFormat="1" applyFont="1" applyAlignment="1">
      <alignment/>
    </xf>
    <xf numFmtId="178" fontId="16" fillId="0" borderId="1" xfId="0" applyNumberFormat="1" applyFont="1" applyBorder="1" applyAlignment="1">
      <alignment/>
    </xf>
    <xf numFmtId="180" fontId="11" fillId="0" borderId="0" xfId="0" applyNumberFormat="1" applyFont="1" applyFill="1" applyBorder="1" applyAlignment="1">
      <alignment wrapText="1"/>
    </xf>
    <xf numFmtId="178" fontId="15" fillId="0" borderId="9" xfId="18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40"/>
  <sheetViews>
    <sheetView tabSelected="1" workbookViewId="0" topLeftCell="A1">
      <selection activeCell="A1" sqref="A1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4" ht="12.75">
      <c r="B4" s="1" t="s">
        <v>7</v>
      </c>
      <c r="C4" s="3"/>
      <c r="D4" s="3"/>
    </row>
    <row r="5" spans="2:4" ht="12.75">
      <c r="B5" s="4" t="s">
        <v>0</v>
      </c>
      <c r="C5" s="5">
        <v>39994</v>
      </c>
      <c r="D5" s="5">
        <v>40359</v>
      </c>
    </row>
    <row r="6" spans="2:4" ht="12.75">
      <c r="B6" s="6" t="s">
        <v>8</v>
      </c>
      <c r="C6" s="7">
        <v>2146047</v>
      </c>
      <c r="D6" s="7">
        <v>1805478</v>
      </c>
    </row>
    <row r="7" spans="2:4" ht="12.75">
      <c r="B7" s="6" t="s">
        <v>9</v>
      </c>
      <c r="C7" s="7">
        <v>796</v>
      </c>
      <c r="D7" s="7">
        <v>12020</v>
      </c>
    </row>
    <row r="8" spans="2:4" ht="12.75">
      <c r="B8" s="6" t="s">
        <v>10</v>
      </c>
      <c r="C8" s="7">
        <v>106167</v>
      </c>
      <c r="D8" s="7">
        <v>101758</v>
      </c>
    </row>
    <row r="9" ht="12.75">
      <c r="B9" s="6" t="s">
        <v>11</v>
      </c>
    </row>
    <row r="10" spans="2:4" ht="12.75">
      <c r="B10" s="115" t="s">
        <v>12</v>
      </c>
      <c r="C10" s="8">
        <v>-1449275</v>
      </c>
      <c r="D10" s="8">
        <v>-1036447</v>
      </c>
    </row>
    <row r="11" spans="2:4" ht="12.75">
      <c r="B11" s="6" t="s">
        <v>13</v>
      </c>
      <c r="C11" s="7">
        <v>-423143</v>
      </c>
      <c r="D11" s="7">
        <v>-387930</v>
      </c>
    </row>
    <row r="12" spans="2:4" ht="12.75">
      <c r="B12" s="6" t="s">
        <v>14</v>
      </c>
      <c r="C12" s="7">
        <v>-178362</v>
      </c>
      <c r="D12" s="7">
        <v>-184581</v>
      </c>
    </row>
    <row r="13" spans="2:4" ht="12.75">
      <c r="B13" s="6" t="s">
        <v>15</v>
      </c>
      <c r="C13" s="7">
        <v>-127680</v>
      </c>
      <c r="D13" s="7">
        <v>-138663</v>
      </c>
    </row>
    <row r="14" spans="2:4" ht="12.75">
      <c r="B14" s="6" t="s">
        <v>16</v>
      </c>
      <c r="C14" s="7">
        <v>-16020</v>
      </c>
      <c r="D14" s="7">
        <v>-18821</v>
      </c>
    </row>
    <row r="15" spans="2:4" ht="12.75">
      <c r="B15" s="6" t="s">
        <v>17</v>
      </c>
      <c r="C15" s="7">
        <v>85132</v>
      </c>
      <c r="D15" s="7">
        <v>22035</v>
      </c>
    </row>
    <row r="16" ht="12.75">
      <c r="B16" s="6"/>
    </row>
    <row r="17" spans="2:4" ht="12.75">
      <c r="B17" s="10" t="s">
        <v>18</v>
      </c>
      <c r="C17" s="11">
        <f>SUM(C6:C15)</f>
        <v>143662</v>
      </c>
      <c r="D17" s="11">
        <f>SUM(D6:D15)</f>
        <v>174849</v>
      </c>
    </row>
    <row r="18" ht="12.75">
      <c r="B18" s="6"/>
    </row>
    <row r="19" spans="2:4" ht="12.75">
      <c r="B19" s="6" t="s">
        <v>19</v>
      </c>
      <c r="C19" s="7">
        <v>2012</v>
      </c>
      <c r="D19" s="7">
        <v>4337</v>
      </c>
    </row>
    <row r="20" spans="2:4" ht="12.75">
      <c r="B20" s="6" t="s">
        <v>20</v>
      </c>
      <c r="C20" s="7">
        <v>5771</v>
      </c>
      <c r="D20" s="7">
        <v>55336</v>
      </c>
    </row>
    <row r="21" spans="2:4" ht="12.75">
      <c r="B21" s="6" t="s">
        <v>21</v>
      </c>
      <c r="C21" s="7">
        <v>-59602</v>
      </c>
      <c r="D21" s="7">
        <v>-114448</v>
      </c>
    </row>
    <row r="22" ht="12.75">
      <c r="B22" s="6"/>
    </row>
    <row r="23" spans="2:4" ht="12.75">
      <c r="B23" s="97" t="s">
        <v>24</v>
      </c>
      <c r="C23" s="11">
        <f>SUM(C19:C21)</f>
        <v>-51819</v>
      </c>
      <c r="D23" s="11">
        <f>SUM(D19:D21)</f>
        <v>-54775</v>
      </c>
    </row>
    <row r="24" ht="12.75">
      <c r="B24" s="10"/>
    </row>
    <row r="25" spans="2:4" s="75" customFormat="1" ht="12.75">
      <c r="B25" s="72" t="s">
        <v>22</v>
      </c>
      <c r="C25" s="74">
        <v>-2729</v>
      </c>
      <c r="D25" s="74">
        <v>0</v>
      </c>
    </row>
    <row r="26" spans="2:4" s="75" customFormat="1" ht="12.75">
      <c r="B26" s="72"/>
      <c r="D26" s="136"/>
    </row>
    <row r="27" spans="2:4" s="73" customFormat="1" ht="12.75">
      <c r="B27" s="10" t="s">
        <v>23</v>
      </c>
      <c r="C27" s="11">
        <f>SUM(C17+C23+C25)</f>
        <v>89114</v>
      </c>
      <c r="D27" s="11">
        <f>SUM(D17+D23+D25)</f>
        <v>120074</v>
      </c>
    </row>
    <row r="28" ht="12.75">
      <c r="B28" s="10"/>
    </row>
    <row r="29" spans="2:4" ht="12.75">
      <c r="B29" s="6" t="s">
        <v>25</v>
      </c>
      <c r="C29" s="7">
        <v>-37293</v>
      </c>
      <c r="D29" s="7">
        <v>-50911</v>
      </c>
    </row>
    <row r="30" ht="12.75">
      <c r="B30" s="9"/>
    </row>
    <row r="31" spans="2:4" ht="12.75">
      <c r="B31" s="10" t="s">
        <v>26</v>
      </c>
      <c r="C31" s="11">
        <f>SUM(C27+C29)</f>
        <v>51821</v>
      </c>
      <c r="D31" s="11">
        <f>SUM(D27+D29)</f>
        <v>69163</v>
      </c>
    </row>
    <row r="32" ht="12.75">
      <c r="B32" s="6"/>
    </row>
    <row r="33" spans="2:4" ht="12.75">
      <c r="B33" s="6" t="s">
        <v>27</v>
      </c>
      <c r="C33">
        <v>46769</v>
      </c>
      <c r="D33" s="7">
        <v>62573</v>
      </c>
    </row>
    <row r="34" spans="2:4" ht="12.75">
      <c r="B34" s="6" t="s">
        <v>28</v>
      </c>
      <c r="C34" s="7">
        <v>5052</v>
      </c>
      <c r="D34" s="7">
        <v>6590</v>
      </c>
    </row>
    <row r="35" ht="12.75">
      <c r="B35" s="6"/>
    </row>
    <row r="36" spans="2:4" ht="12.75">
      <c r="B36" s="76"/>
      <c r="C36" s="96"/>
      <c r="D36" s="96"/>
    </row>
    <row r="37" ht="12.75">
      <c r="B37" s="77" t="s">
        <v>29</v>
      </c>
    </row>
    <row r="38" spans="2:4" ht="12.75">
      <c r="B38" s="137" t="s">
        <v>146</v>
      </c>
      <c r="C38" s="12">
        <v>0.045</v>
      </c>
      <c r="D38" s="12">
        <v>0.056</v>
      </c>
    </row>
    <row r="39" spans="2:4" ht="12.75">
      <c r="B39" s="137" t="s">
        <v>147</v>
      </c>
      <c r="C39" s="12">
        <v>0.045</v>
      </c>
      <c r="D39" s="12">
        <v>0.056</v>
      </c>
    </row>
    <row r="40" spans="2:4" ht="12.75">
      <c r="B40" s="78"/>
      <c r="C40" s="7"/>
      <c r="D40" s="7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27:C31 D17 D23 C17:C26 D27:D31" formulaRange="1" unlockedFormula="1"/>
    <ignoredError sqref="D18:D22 D24:D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61"/>
  <sheetViews>
    <sheetView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2" max="2" width="49.57421875" style="0" bestFit="1" customWidth="1"/>
    <col min="3" max="3" width="10.140625" style="0" bestFit="1" customWidth="1"/>
    <col min="4" max="4" width="10.7109375" style="0" bestFit="1" customWidth="1"/>
  </cols>
  <sheetData>
    <row r="5" spans="2:4" ht="12.75">
      <c r="B5" s="1" t="s">
        <v>30</v>
      </c>
      <c r="C5" s="3">
        <v>40178</v>
      </c>
      <c r="D5" s="3">
        <v>40359</v>
      </c>
    </row>
    <row r="6" spans="2:4" ht="12.75">
      <c r="B6" s="13" t="s">
        <v>45</v>
      </c>
      <c r="C6" s="15"/>
      <c r="D6" s="14"/>
    </row>
    <row r="7" spans="2:4" ht="12.75">
      <c r="B7" s="16" t="s">
        <v>31</v>
      </c>
      <c r="C7" s="18"/>
      <c r="D7" s="17"/>
    </row>
    <row r="8" spans="2:4" ht="12.75">
      <c r="B8" s="19" t="s">
        <v>32</v>
      </c>
      <c r="C8" s="20">
        <v>3255712</v>
      </c>
      <c r="D8" s="20">
        <v>1809405</v>
      </c>
    </row>
    <row r="9" spans="2:4" ht="12.75">
      <c r="B9" s="19" t="s">
        <v>33</v>
      </c>
      <c r="C9" s="20">
        <v>196614</v>
      </c>
      <c r="D9" s="20">
        <v>1685543</v>
      </c>
    </row>
    <row r="10" spans="2:4" ht="12.75">
      <c r="B10" s="19" t="s">
        <v>34</v>
      </c>
      <c r="C10" s="20">
        <v>378574</v>
      </c>
      <c r="D10" s="20">
        <v>377175</v>
      </c>
    </row>
    <row r="11" spans="2:4" ht="12.75">
      <c r="B11" s="19" t="s">
        <v>35</v>
      </c>
      <c r="C11" s="20">
        <v>121243</v>
      </c>
      <c r="D11" s="20">
        <v>126112</v>
      </c>
    </row>
    <row r="12" spans="2:4" ht="12.75">
      <c r="B12" s="19" t="s">
        <v>36</v>
      </c>
      <c r="C12" s="20">
        <v>10535</v>
      </c>
      <c r="D12" s="20">
        <v>9472</v>
      </c>
    </row>
    <row r="13" spans="2:4" ht="12.75">
      <c r="B13" s="19" t="s">
        <v>37</v>
      </c>
      <c r="C13" s="20">
        <v>73596</v>
      </c>
      <c r="D13" s="20">
        <v>87442</v>
      </c>
    </row>
    <row r="14" spans="2:4" ht="12.75">
      <c r="B14" s="19" t="s">
        <v>53</v>
      </c>
      <c r="C14" s="20">
        <v>419</v>
      </c>
      <c r="D14" s="20">
        <v>35864</v>
      </c>
    </row>
    <row r="15" spans="2:4" ht="12.75">
      <c r="B15" s="21"/>
      <c r="C15" s="22">
        <f>SUM(C8:C14)</f>
        <v>4036693</v>
      </c>
      <c r="D15" s="22">
        <f>SUM(D8:D14)</f>
        <v>4131013</v>
      </c>
    </row>
    <row r="16" spans="2:4" ht="12.75">
      <c r="B16" s="16" t="s">
        <v>38</v>
      </c>
      <c r="C16" s="18"/>
      <c r="D16" s="18"/>
    </row>
    <row r="17" spans="2:4" ht="12.75">
      <c r="B17" s="19" t="s">
        <v>39</v>
      </c>
      <c r="C17" s="20">
        <v>47068</v>
      </c>
      <c r="D17" s="20">
        <v>54247</v>
      </c>
    </row>
    <row r="18" spans="2:4" ht="12.75">
      <c r="B18" s="19" t="s">
        <v>40</v>
      </c>
      <c r="C18" s="20">
        <v>1137076</v>
      </c>
      <c r="D18" s="20">
        <v>1052974</v>
      </c>
    </row>
    <row r="19" spans="2:4" ht="12.75">
      <c r="B19" s="19" t="s">
        <v>41</v>
      </c>
      <c r="C19" s="20">
        <v>19904</v>
      </c>
      <c r="D19" s="20">
        <v>25243</v>
      </c>
    </row>
    <row r="20" spans="2:4" ht="12.75">
      <c r="B20" s="19" t="s">
        <v>36</v>
      </c>
      <c r="C20" s="20">
        <v>21790</v>
      </c>
      <c r="D20" s="20">
        <v>32873</v>
      </c>
    </row>
    <row r="21" spans="2:4" ht="12.75">
      <c r="B21" s="19" t="s">
        <v>53</v>
      </c>
      <c r="C21" s="20">
        <v>50199</v>
      </c>
      <c r="D21" s="20">
        <v>38884</v>
      </c>
    </row>
    <row r="22" spans="2:4" ht="12.75">
      <c r="B22" s="19" t="s">
        <v>42</v>
      </c>
      <c r="C22" s="20">
        <v>178892</v>
      </c>
      <c r="D22" s="20">
        <v>187426</v>
      </c>
    </row>
    <row r="23" spans="2:4" ht="12.75">
      <c r="B23" s="19" t="s">
        <v>43</v>
      </c>
      <c r="C23" s="20">
        <v>350332</v>
      </c>
      <c r="D23" s="20">
        <v>250663</v>
      </c>
    </row>
    <row r="24" spans="2:4" ht="12.75">
      <c r="B24" s="21"/>
      <c r="C24" s="22">
        <f>SUM(C17:C23)</f>
        <v>1805261</v>
      </c>
      <c r="D24" s="22">
        <f>SUM(D17:D23)</f>
        <v>1642310</v>
      </c>
    </row>
    <row r="25" spans="2:4" ht="13.5" thickBot="1">
      <c r="B25" s="23" t="s">
        <v>44</v>
      </c>
      <c r="C25" s="24">
        <f>C15+C24</f>
        <v>5841954</v>
      </c>
      <c r="D25" s="24">
        <f>SUM(D15+D24)</f>
        <v>5773323</v>
      </c>
    </row>
    <row r="27" spans="2:4" ht="12.75">
      <c r="B27" s="25" t="s">
        <v>46</v>
      </c>
      <c r="C27" s="26"/>
      <c r="D27" s="26"/>
    </row>
    <row r="28" spans="2:4" ht="12.75">
      <c r="B28" s="27" t="s">
        <v>47</v>
      </c>
      <c r="C28" s="18"/>
      <c r="D28" s="18"/>
    </row>
    <row r="29" spans="2:4" ht="12.75">
      <c r="B29" s="28" t="s">
        <v>48</v>
      </c>
      <c r="C29" s="20">
        <v>1115014</v>
      </c>
      <c r="D29" s="20">
        <v>1115014</v>
      </c>
    </row>
    <row r="30" spans="2:4" ht="12.75">
      <c r="B30" s="29" t="s">
        <v>49</v>
      </c>
      <c r="C30" s="20">
        <v>-2893</v>
      </c>
      <c r="D30" s="20">
        <v>-3453</v>
      </c>
    </row>
    <row r="31" spans="2:4" ht="12.75">
      <c r="B31" s="28" t="s">
        <v>50</v>
      </c>
      <c r="C31" s="20">
        <v>472106</v>
      </c>
      <c r="D31" s="20">
        <v>461279</v>
      </c>
    </row>
    <row r="32" spans="2:4" ht="12.75">
      <c r="B32" s="29" t="s">
        <v>51</v>
      </c>
      <c r="C32" s="20">
        <v>-1739</v>
      </c>
      <c r="D32" s="20">
        <v>-2043</v>
      </c>
    </row>
    <row r="33" spans="2:4" ht="12.75">
      <c r="B33" s="28" t="s">
        <v>52</v>
      </c>
      <c r="C33" s="20">
        <v>-12995</v>
      </c>
      <c r="D33" s="20">
        <v>-18978</v>
      </c>
    </row>
    <row r="34" spans="2:4" ht="12.75">
      <c r="B34" s="28" t="s">
        <v>54</v>
      </c>
      <c r="C34" s="20">
        <v>2061</v>
      </c>
      <c r="D34" s="20">
        <v>2061</v>
      </c>
    </row>
    <row r="35" spans="2:4" ht="12.75">
      <c r="B35" s="28" t="s">
        <v>55</v>
      </c>
      <c r="C35" s="20">
        <v>71052</v>
      </c>
      <c r="D35" s="20">
        <v>62573</v>
      </c>
    </row>
    <row r="36" spans="2:4" ht="12.75">
      <c r="B36" s="27" t="s">
        <v>56</v>
      </c>
      <c r="C36" s="22">
        <f>SUM(C29:C35)</f>
        <v>1642606</v>
      </c>
      <c r="D36" s="22">
        <f>SUM(D29:D35)</f>
        <v>1616453</v>
      </c>
    </row>
    <row r="37" spans="2:4" ht="12.75">
      <c r="B37" s="27"/>
      <c r="C37" s="61"/>
      <c r="D37" s="61"/>
    </row>
    <row r="38" spans="2:4" ht="12.75">
      <c r="B38" s="30" t="s">
        <v>28</v>
      </c>
      <c r="C38" s="20">
        <v>58125</v>
      </c>
      <c r="D38" s="20">
        <v>57224</v>
      </c>
    </row>
    <row r="39" spans="2:4" ht="12.75">
      <c r="B39" s="30"/>
      <c r="C39" s="20"/>
      <c r="D39" s="20"/>
    </row>
    <row r="40" spans="2:4" ht="12.75">
      <c r="B40" s="27" t="s">
        <v>57</v>
      </c>
      <c r="C40" s="22">
        <f>SUM(C36:C38)</f>
        <v>1700731</v>
      </c>
      <c r="D40" s="22">
        <f>+D38+D36</f>
        <v>1673677</v>
      </c>
    </row>
    <row r="41" spans="2:4" ht="12.75">
      <c r="B41" s="27"/>
      <c r="C41" s="61"/>
      <c r="D41" s="61"/>
    </row>
    <row r="42" spans="2:4" ht="12.75">
      <c r="B42" s="27" t="s">
        <v>58</v>
      </c>
      <c r="C42" s="18"/>
      <c r="D42" s="18"/>
    </row>
    <row r="43" spans="2:4" ht="12.75">
      <c r="B43" s="28" t="s">
        <v>59</v>
      </c>
      <c r="C43" s="20">
        <v>2144857</v>
      </c>
      <c r="D43" s="20">
        <v>2160172</v>
      </c>
    </row>
    <row r="44" spans="2:4" ht="12.75">
      <c r="B44" s="28" t="s">
        <v>60</v>
      </c>
      <c r="C44" s="20">
        <v>101017</v>
      </c>
      <c r="D44" s="20">
        <v>98886</v>
      </c>
    </row>
    <row r="45" spans="2:4" ht="12.75">
      <c r="B45" s="28" t="s">
        <v>61</v>
      </c>
      <c r="C45" s="20">
        <v>186200</v>
      </c>
      <c r="D45" s="20">
        <v>193845</v>
      </c>
    </row>
    <row r="46" spans="2:4" ht="12.75">
      <c r="B46" s="28" t="s">
        <v>62</v>
      </c>
      <c r="C46" s="20">
        <v>132801</v>
      </c>
      <c r="D46" s="20">
        <v>134465</v>
      </c>
    </row>
    <row r="47" spans="2:4" ht="12.75">
      <c r="B47" s="28" t="s">
        <v>63</v>
      </c>
      <c r="C47" s="20">
        <v>9379</v>
      </c>
      <c r="D47" s="20">
        <v>7640</v>
      </c>
    </row>
    <row r="48" spans="2:4" ht="12.75">
      <c r="B48" s="28" t="s">
        <v>53</v>
      </c>
      <c r="C48" s="20">
        <v>40394</v>
      </c>
      <c r="D48" s="20">
        <v>35792</v>
      </c>
    </row>
    <row r="49" spans="2:4" ht="12.75">
      <c r="B49" s="31"/>
      <c r="C49" s="22">
        <f>SUM(C43:C48)</f>
        <v>2614648</v>
      </c>
      <c r="D49" s="22">
        <f>SUM(D43:D48)</f>
        <v>2630800</v>
      </c>
    </row>
    <row r="50" spans="2:4" ht="12.75">
      <c r="B50" s="27" t="s">
        <v>64</v>
      </c>
      <c r="C50" s="18"/>
      <c r="D50" s="18"/>
    </row>
    <row r="51" spans="2:4" ht="12.75">
      <c r="B51" s="28" t="s">
        <v>65</v>
      </c>
      <c r="C51" s="20">
        <v>113039</v>
      </c>
      <c r="D51" s="20">
        <v>123442</v>
      </c>
    </row>
    <row r="52" spans="2:4" ht="12.75">
      <c r="B52" s="28" t="s">
        <v>66</v>
      </c>
      <c r="C52" s="20">
        <v>7148</v>
      </c>
      <c r="D52" s="20">
        <v>6635</v>
      </c>
    </row>
    <row r="53" spans="2:4" ht="12.75">
      <c r="B53" s="28" t="s">
        <v>67</v>
      </c>
      <c r="C53" s="20">
        <v>1048214</v>
      </c>
      <c r="D53" s="20">
        <v>841626</v>
      </c>
    </row>
    <row r="54" spans="2:4" ht="12.75">
      <c r="B54" s="28" t="s">
        <v>68</v>
      </c>
      <c r="C54" s="20">
        <v>80213</v>
      </c>
      <c r="D54" s="20">
        <v>231675</v>
      </c>
    </row>
    <row r="55" spans="2:4" ht="12.75">
      <c r="B55" s="28" t="s">
        <v>69</v>
      </c>
      <c r="C55" s="20">
        <v>223328</v>
      </c>
      <c r="D55" s="20">
        <v>238815</v>
      </c>
    </row>
    <row r="56" spans="2:4" ht="12.75">
      <c r="B56" s="28" t="s">
        <v>53</v>
      </c>
      <c r="C56" s="20">
        <v>54633</v>
      </c>
      <c r="D56" s="20">
        <v>26653</v>
      </c>
    </row>
    <row r="57" spans="2:4" ht="12.75">
      <c r="B57" s="31"/>
      <c r="C57" s="22">
        <f>SUM(C51:C56)</f>
        <v>1526575</v>
      </c>
      <c r="D57" s="22">
        <f>SUM(D51:D56)</f>
        <v>1468846</v>
      </c>
    </row>
    <row r="58" spans="2:4" ht="12.75">
      <c r="B58" s="31"/>
      <c r="C58" s="61"/>
      <c r="D58" s="33"/>
    </row>
    <row r="59" spans="2:4" ht="12.75">
      <c r="B59" s="32" t="s">
        <v>70</v>
      </c>
      <c r="C59" s="22">
        <f>C49+C57</f>
        <v>4141223</v>
      </c>
      <c r="D59" s="22">
        <f>+D57+D49</f>
        <v>4099646</v>
      </c>
    </row>
    <row r="60" spans="2:4" ht="12.75">
      <c r="B60" s="32"/>
      <c r="D60" s="33"/>
    </row>
    <row r="61" spans="2:4" ht="12.75">
      <c r="B61" s="34" t="s">
        <v>71</v>
      </c>
      <c r="C61" s="35">
        <f>C40+C59</f>
        <v>5841954</v>
      </c>
      <c r="D61" s="35">
        <f>+D59+D40</f>
        <v>5773323</v>
      </c>
    </row>
  </sheetData>
  <printOptions/>
  <pageMargins left="0.49" right="0.27" top="0.44" bottom="0.23" header="0.27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72"/>
  <sheetViews>
    <sheetView workbookViewId="0" topLeftCell="A1">
      <selection activeCell="A1" sqref="A1"/>
    </sheetView>
  </sheetViews>
  <sheetFormatPr defaultColWidth="9.140625" defaultRowHeight="12.75"/>
  <cols>
    <col min="1" max="1" width="51.140625" style="0" customWidth="1"/>
    <col min="2" max="2" width="13.421875" style="0" customWidth="1"/>
    <col min="3" max="3" width="10.00390625" style="0" customWidth="1"/>
    <col min="4" max="4" width="10.140625" style="0" bestFit="1" customWidth="1"/>
    <col min="5" max="5" width="13.7109375" style="0" bestFit="1" customWidth="1"/>
    <col min="6" max="6" width="11.28125" style="0" bestFit="1" customWidth="1"/>
    <col min="7" max="7" width="9.421875" style="0" customWidth="1"/>
  </cols>
  <sheetData>
    <row r="5" spans="1:7" ht="12.75">
      <c r="A5" s="1" t="s">
        <v>72</v>
      </c>
      <c r="B5" s="2"/>
      <c r="C5" s="3"/>
      <c r="D5" s="3"/>
      <c r="E5" s="1"/>
      <c r="F5" s="3"/>
      <c r="G5" s="3"/>
    </row>
    <row r="6" spans="1:7" ht="12.75">
      <c r="A6" s="37" t="s">
        <v>6</v>
      </c>
      <c r="B6" s="116">
        <v>39994</v>
      </c>
      <c r="C6" s="38"/>
      <c r="D6" s="38"/>
      <c r="E6" s="116">
        <v>40359</v>
      </c>
      <c r="F6" s="38"/>
      <c r="G6" s="38"/>
    </row>
    <row r="7" spans="1:7" ht="12.75">
      <c r="A7" s="41"/>
      <c r="B7" s="42"/>
      <c r="C7" s="39"/>
      <c r="D7" s="40"/>
      <c r="E7" s="42"/>
      <c r="F7" s="39"/>
      <c r="G7" s="40"/>
    </row>
    <row r="8" spans="1:7" ht="12.75">
      <c r="A8" s="43"/>
      <c r="B8" s="40"/>
      <c r="C8" s="40"/>
      <c r="D8" s="40"/>
      <c r="E8" s="40"/>
      <c r="F8" s="40"/>
      <c r="G8" s="40"/>
    </row>
    <row r="9" spans="1:7" ht="12.75">
      <c r="A9" s="41" t="s">
        <v>73</v>
      </c>
      <c r="B9" s="40"/>
      <c r="C9" s="40"/>
      <c r="D9" s="40"/>
      <c r="E9" s="40"/>
      <c r="F9" s="40"/>
      <c r="G9" s="40"/>
    </row>
    <row r="10" spans="1:5" ht="12.75">
      <c r="A10" s="43" t="s">
        <v>74</v>
      </c>
      <c r="B10" s="45">
        <v>51821</v>
      </c>
      <c r="E10" s="45">
        <v>69163</v>
      </c>
    </row>
    <row r="11" spans="1:5" ht="12.75">
      <c r="A11" s="43" t="s">
        <v>75</v>
      </c>
      <c r="B11" s="45">
        <v>85103</v>
      </c>
      <c r="E11" s="45">
        <v>59567</v>
      </c>
    </row>
    <row r="12" spans="1:5" ht="12.75">
      <c r="A12" s="43" t="s">
        <v>76</v>
      </c>
      <c r="B12" s="45">
        <v>22342</v>
      </c>
      <c r="E12" s="45">
        <v>53453</v>
      </c>
    </row>
    <row r="13" spans="1:5" ht="12.75">
      <c r="A13" s="43"/>
      <c r="B13" s="45"/>
      <c r="E13" s="45"/>
    </row>
    <row r="14" spans="1:5" ht="12.75">
      <c r="A14" s="41" t="s">
        <v>77</v>
      </c>
      <c r="B14" s="46">
        <f>SUM(B10:B13)</f>
        <v>159266</v>
      </c>
      <c r="E14" s="46">
        <f>SUM(E10:E13)</f>
        <v>182183</v>
      </c>
    </row>
    <row r="15" spans="1:5" ht="13.5" customHeight="1">
      <c r="A15" s="43"/>
      <c r="B15" s="45"/>
      <c r="E15" s="45"/>
    </row>
    <row r="16" spans="1:5" ht="13.5" customHeight="1">
      <c r="A16" s="43" t="s">
        <v>154</v>
      </c>
      <c r="B16" s="45">
        <v>-1133</v>
      </c>
      <c r="E16" s="45">
        <v>-2464</v>
      </c>
    </row>
    <row r="17" spans="1:5" ht="13.5" customHeight="1">
      <c r="A17" s="43" t="s">
        <v>155</v>
      </c>
      <c r="B17" s="45">
        <v>1031</v>
      </c>
      <c r="E17" s="45">
        <v>-1711</v>
      </c>
    </row>
    <row r="18" spans="1:5" ht="12.75">
      <c r="A18" s="43" t="s">
        <v>78</v>
      </c>
      <c r="B18" s="45">
        <v>6935</v>
      </c>
      <c r="E18" s="45">
        <v>-12846</v>
      </c>
    </row>
    <row r="19" spans="1:5" ht="12.75">
      <c r="A19" s="43" t="s">
        <v>80</v>
      </c>
      <c r="B19" s="45"/>
      <c r="E19" s="45"/>
    </row>
    <row r="20" spans="1:5" ht="12.75">
      <c r="A20" s="154" t="s">
        <v>79</v>
      </c>
      <c r="B20" s="45">
        <v>-2114</v>
      </c>
      <c r="E20" s="45">
        <v>-2131</v>
      </c>
    </row>
    <row r="21" spans="1:5" ht="12.75">
      <c r="A21" s="43" t="s">
        <v>81</v>
      </c>
      <c r="B21" s="45"/>
      <c r="E21" s="45"/>
    </row>
    <row r="22" spans="1:5" ht="12.75">
      <c r="A22" s="154" t="s">
        <v>79</v>
      </c>
      <c r="B22" s="45">
        <v>10593</v>
      </c>
      <c r="E22" s="45">
        <v>4928</v>
      </c>
    </row>
    <row r="23" spans="1:5" ht="12.75">
      <c r="A23" s="43"/>
      <c r="B23" s="45"/>
      <c r="E23" s="45"/>
    </row>
    <row r="24" spans="1:5" ht="12.75">
      <c r="A24" s="41" t="s">
        <v>82</v>
      </c>
      <c r="B24" s="46">
        <f>SUM(B14:B22)</f>
        <v>174578</v>
      </c>
      <c r="E24" s="46">
        <f>SUM(E14:E22)</f>
        <v>167959</v>
      </c>
    </row>
    <row r="25" spans="1:5" ht="12.75">
      <c r="A25" s="43"/>
      <c r="B25" s="45"/>
      <c r="E25" s="45"/>
    </row>
    <row r="26" spans="1:5" ht="12.75">
      <c r="A26" s="41" t="s">
        <v>83</v>
      </c>
      <c r="B26" s="45"/>
      <c r="E26" s="45"/>
    </row>
    <row r="27" spans="1:5" ht="12.75">
      <c r="A27" s="43" t="s">
        <v>84</v>
      </c>
      <c r="B27" s="45">
        <v>40220</v>
      </c>
      <c r="E27" s="45">
        <v>83861</v>
      </c>
    </row>
    <row r="28" spans="1:5" ht="12.75">
      <c r="A28" s="43" t="s">
        <v>9</v>
      </c>
      <c r="B28" s="45">
        <v>16418</v>
      </c>
      <c r="E28" s="45">
        <v>-11858</v>
      </c>
    </row>
    <row r="29" spans="1:5" ht="12.75">
      <c r="A29" s="43" t="s">
        <v>85</v>
      </c>
      <c r="B29" s="45">
        <v>-31887</v>
      </c>
      <c r="E29" s="45">
        <v>-8506</v>
      </c>
    </row>
    <row r="30" spans="1:5" ht="12.75">
      <c r="A30" s="43" t="s">
        <v>86</v>
      </c>
      <c r="B30" s="45">
        <v>-169629</v>
      </c>
      <c r="E30" s="45">
        <v>-205897</v>
      </c>
    </row>
    <row r="31" spans="1:5" ht="12.75">
      <c r="A31" s="43" t="s">
        <v>87</v>
      </c>
      <c r="B31" s="45">
        <v>69605</v>
      </c>
      <c r="E31" s="45">
        <v>151419</v>
      </c>
    </row>
    <row r="32" spans="1:5" ht="12.75">
      <c r="A32" s="43" t="s">
        <v>88</v>
      </c>
      <c r="B32" s="45">
        <v>27772</v>
      </c>
      <c r="E32" s="45">
        <v>15469</v>
      </c>
    </row>
    <row r="33" spans="1:5" ht="12.75">
      <c r="A33" s="43" t="s">
        <v>104</v>
      </c>
      <c r="B33" s="45">
        <v>-28359</v>
      </c>
      <c r="E33" s="45">
        <v>-16665</v>
      </c>
    </row>
    <row r="34" spans="1:5" ht="12.75">
      <c r="A34" s="41" t="s">
        <v>89</v>
      </c>
      <c r="B34" s="46">
        <f>SUM(B27:B33)</f>
        <v>-75860</v>
      </c>
      <c r="E34" s="46">
        <f>SUM(E27:E33)</f>
        <v>7823</v>
      </c>
    </row>
    <row r="35" spans="1:5" ht="12.75">
      <c r="A35" s="41"/>
      <c r="B35" s="36"/>
      <c r="E35" s="36"/>
    </row>
    <row r="36" spans="1:5" ht="12.75">
      <c r="A36" s="41" t="s">
        <v>156</v>
      </c>
      <c r="B36" s="45">
        <v>8002</v>
      </c>
      <c r="E36" s="45">
        <v>-40063</v>
      </c>
    </row>
    <row r="37" spans="1:5" ht="12.75">
      <c r="A37" s="41"/>
      <c r="B37" s="36"/>
      <c r="E37" s="36"/>
    </row>
    <row r="38" spans="1:7" ht="12.75">
      <c r="A38" s="47" t="s">
        <v>90</v>
      </c>
      <c r="B38" s="117"/>
      <c r="C38" s="49">
        <f>B24+B34+B36</f>
        <v>106720</v>
      </c>
      <c r="D38" s="48" t="s">
        <v>1</v>
      </c>
      <c r="E38" s="117"/>
      <c r="F38" s="49">
        <f>E24+E34+E36</f>
        <v>135719</v>
      </c>
      <c r="G38" s="48" t="s">
        <v>1</v>
      </c>
    </row>
    <row r="39" spans="1:5" ht="12.75">
      <c r="A39" s="43"/>
      <c r="B39" s="36"/>
      <c r="E39" s="36"/>
    </row>
    <row r="40" spans="1:5" ht="12.75">
      <c r="A40" s="41" t="s">
        <v>98</v>
      </c>
      <c r="B40" s="36"/>
      <c r="E40" s="36"/>
    </row>
    <row r="41" spans="1:5" ht="12.75">
      <c r="A41" s="43"/>
      <c r="B41" s="36"/>
      <c r="E41" s="36"/>
    </row>
    <row r="42" spans="1:5" ht="12.75">
      <c r="A42" s="43" t="s">
        <v>91</v>
      </c>
      <c r="B42" s="45">
        <v>-181646</v>
      </c>
      <c r="E42" s="45">
        <v>-143657</v>
      </c>
    </row>
    <row r="43" spans="1:5" ht="12.75">
      <c r="A43" s="43"/>
      <c r="B43" s="45"/>
      <c r="E43" s="45"/>
    </row>
    <row r="44" spans="1:5" ht="12.75">
      <c r="A44" s="43" t="s">
        <v>92</v>
      </c>
      <c r="B44" s="45">
        <v>-10875</v>
      </c>
      <c r="E44" s="45">
        <v>-5441</v>
      </c>
    </row>
    <row r="45" spans="1:5" ht="12.75">
      <c r="A45" s="43" t="s">
        <v>93</v>
      </c>
      <c r="B45" s="45">
        <v>0</v>
      </c>
      <c r="E45" s="45">
        <v>0</v>
      </c>
    </row>
    <row r="46" spans="1:5" ht="12.75">
      <c r="A46" s="43" t="s">
        <v>94</v>
      </c>
      <c r="B46" s="45">
        <v>-1188</v>
      </c>
      <c r="E46" s="45">
        <v>-3028</v>
      </c>
    </row>
    <row r="47" spans="1:5" ht="12.75">
      <c r="A47" s="43" t="s">
        <v>95</v>
      </c>
      <c r="B47" s="45">
        <v>-5533</v>
      </c>
      <c r="E47" s="45">
        <v>-11582</v>
      </c>
    </row>
    <row r="48" spans="1:5" ht="12.75">
      <c r="A48" s="43"/>
      <c r="B48" s="36"/>
      <c r="E48" s="36"/>
    </row>
    <row r="49" spans="1:7" ht="12.75">
      <c r="A49" s="47" t="s">
        <v>96</v>
      </c>
      <c r="B49" s="117"/>
      <c r="C49" s="50">
        <f>SUM(B42:B47)</f>
        <v>-199242</v>
      </c>
      <c r="D49" s="48" t="s">
        <v>2</v>
      </c>
      <c r="E49" s="117"/>
      <c r="F49" s="50">
        <f>SUM(E42:E47)</f>
        <v>-163708</v>
      </c>
      <c r="G49" s="48" t="s">
        <v>2</v>
      </c>
    </row>
    <row r="50" spans="2:5" ht="12.75">
      <c r="B50" s="36"/>
      <c r="E50" s="36"/>
    </row>
    <row r="51" spans="1:5" ht="12.75">
      <c r="A51" s="41" t="s">
        <v>97</v>
      </c>
      <c r="B51" s="36"/>
      <c r="E51" s="36"/>
    </row>
    <row r="52" spans="1:5" ht="12.75">
      <c r="A52" s="43" t="s">
        <v>99</v>
      </c>
      <c r="B52" s="45">
        <v>-30879</v>
      </c>
      <c r="E52" s="45">
        <v>15315</v>
      </c>
    </row>
    <row r="53" spans="1:5" ht="12.75">
      <c r="A53" s="43" t="s">
        <v>100</v>
      </c>
      <c r="B53" s="45">
        <v>-4672</v>
      </c>
      <c r="E53" s="45">
        <v>613</v>
      </c>
    </row>
    <row r="54" spans="1:5" ht="12.75">
      <c r="A54" s="43" t="s">
        <v>101</v>
      </c>
      <c r="B54" s="45">
        <v>187349</v>
      </c>
      <c r="E54" s="45">
        <v>10403</v>
      </c>
    </row>
    <row r="55" spans="1:5" ht="12.75">
      <c r="A55" s="43" t="s">
        <v>102</v>
      </c>
      <c r="B55" s="45">
        <v>-95017</v>
      </c>
      <c r="E55" s="45">
        <v>-96814</v>
      </c>
    </row>
    <row r="56" spans="1:5" ht="12.75">
      <c r="A56" s="43" t="s">
        <v>103</v>
      </c>
      <c r="B56" s="45">
        <v>-1737</v>
      </c>
      <c r="E56" s="45">
        <v>-2252</v>
      </c>
    </row>
    <row r="57" spans="1:5" ht="12.75">
      <c r="A57" s="43"/>
      <c r="B57" s="36"/>
      <c r="E57" s="36"/>
    </row>
    <row r="58" spans="1:7" ht="12.75">
      <c r="A58" s="47" t="s">
        <v>97</v>
      </c>
      <c r="B58" s="117"/>
      <c r="C58" s="49">
        <f>SUM(B52:B56)</f>
        <v>55044</v>
      </c>
      <c r="D58" s="48" t="s">
        <v>3</v>
      </c>
      <c r="E58" s="117"/>
      <c r="F58" s="49">
        <f>SUM(E52:E56)</f>
        <v>-72735</v>
      </c>
      <c r="G58" s="48" t="s">
        <v>3</v>
      </c>
    </row>
    <row r="59" spans="1:7" ht="12.75">
      <c r="A59" s="43"/>
      <c r="B59" s="36"/>
      <c r="C59" s="51"/>
      <c r="D59" s="51">
        <f>+C58+C49+C38</f>
        <v>-37478</v>
      </c>
      <c r="E59" s="36"/>
      <c r="F59" s="51"/>
      <c r="G59" s="51">
        <f>+F58+F49+F38</f>
        <v>-100724</v>
      </c>
    </row>
    <row r="60" spans="1:7" ht="13.5" thickBot="1">
      <c r="A60" s="43"/>
      <c r="B60" s="36"/>
      <c r="C60" s="46"/>
      <c r="D60" s="79" t="s">
        <v>4</v>
      </c>
      <c r="E60" s="36"/>
      <c r="F60" s="46"/>
      <c r="G60" s="79" t="s">
        <v>4</v>
      </c>
    </row>
    <row r="61" spans="1:5" ht="13.5" thickTop="1">
      <c r="A61" s="41" t="s">
        <v>105</v>
      </c>
      <c r="B61" s="36"/>
      <c r="E61" s="36"/>
    </row>
    <row r="62" spans="1:5" ht="12.75">
      <c r="A62" s="43" t="s">
        <v>106</v>
      </c>
      <c r="B62" s="45">
        <v>193635</v>
      </c>
      <c r="E62" s="45">
        <v>350332</v>
      </c>
    </row>
    <row r="63" spans="1:5" ht="12.75">
      <c r="A63" s="43" t="s">
        <v>157</v>
      </c>
      <c r="B63" s="45">
        <v>1466</v>
      </c>
      <c r="E63" s="45">
        <v>1055</v>
      </c>
    </row>
    <row r="64" spans="1:5" ht="12.75">
      <c r="A64" s="43" t="s">
        <v>107</v>
      </c>
      <c r="B64" s="45">
        <v>157623</v>
      </c>
      <c r="E64" s="45">
        <v>250663</v>
      </c>
    </row>
    <row r="65" spans="1:5" ht="12.75">
      <c r="A65" s="43"/>
      <c r="B65" s="36"/>
      <c r="E65" s="36"/>
    </row>
    <row r="66" spans="1:5" ht="13.5" thickBot="1">
      <c r="A66" s="47" t="s">
        <v>105</v>
      </c>
      <c r="B66" s="52">
        <f>B64-B63-B62</f>
        <v>-37478</v>
      </c>
      <c r="E66" s="52">
        <f>E64-E63-E62</f>
        <v>-100724</v>
      </c>
    </row>
    <row r="67" spans="1:5" ht="14.25" thickBot="1" thickTop="1">
      <c r="A67" s="43"/>
      <c r="B67" s="52">
        <f>B65-B63</f>
        <v>-1466</v>
      </c>
      <c r="E67" s="52">
        <f>E65-E63</f>
        <v>-1055</v>
      </c>
    </row>
    <row r="68" spans="1:7" ht="13.5" thickTop="1">
      <c r="A68" s="53"/>
      <c r="B68" s="40"/>
      <c r="C68" s="40"/>
      <c r="D68" s="44"/>
      <c r="E68" s="40"/>
      <c r="F68" s="40"/>
      <c r="G68" s="40"/>
    </row>
    <row r="69" spans="1:7" ht="12.75">
      <c r="A69" s="53"/>
      <c r="B69" s="40"/>
      <c r="C69" s="40"/>
      <c r="D69" s="44"/>
      <c r="E69" s="40"/>
      <c r="F69" s="40"/>
      <c r="G69" s="40"/>
    </row>
    <row r="70" spans="1:7" ht="12.75">
      <c r="A70" s="53"/>
      <c r="B70" s="40"/>
      <c r="C70" s="40"/>
      <c r="D70" s="44"/>
      <c r="E70" s="40"/>
      <c r="F70" s="40"/>
      <c r="G70" s="40"/>
    </row>
    <row r="71" spans="1:7" ht="12.75">
      <c r="A71" s="36"/>
      <c r="B71" s="40"/>
      <c r="C71" s="40"/>
      <c r="D71" s="44"/>
      <c r="E71" s="54"/>
      <c r="F71" s="40"/>
      <c r="G71" s="40"/>
    </row>
    <row r="72" spans="2:7" ht="12.75">
      <c r="B72" s="36"/>
      <c r="C72" s="36"/>
      <c r="D72" s="36"/>
      <c r="E72" s="36"/>
      <c r="F72" s="36"/>
      <c r="G72" s="36"/>
    </row>
  </sheetData>
  <printOptions/>
  <pageMargins left="0.19" right="0.16" top="0.4" bottom="0.55" header="0.27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G20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60" customWidth="1"/>
    <col min="2" max="3" width="9.57421875" style="0" bestFit="1" customWidth="1"/>
    <col min="4" max="5" width="10.00390625" style="0" bestFit="1" customWidth="1"/>
    <col min="6" max="6" width="8.8515625" style="0" bestFit="1" customWidth="1"/>
    <col min="7" max="7" width="10.140625" style="0" bestFit="1" customWidth="1"/>
  </cols>
  <sheetData>
    <row r="2" spans="1:6" ht="12.75">
      <c r="A2" s="128" t="s">
        <v>143</v>
      </c>
      <c r="B2" s="129"/>
      <c r="C2" s="129"/>
      <c r="D2" s="129"/>
      <c r="E2" s="129"/>
      <c r="F2" s="129"/>
    </row>
    <row r="4" spans="1:7" ht="12.75">
      <c r="A4" s="118" t="s">
        <v>108</v>
      </c>
      <c r="B4" s="119">
        <v>39994</v>
      </c>
      <c r="C4" s="124" t="s">
        <v>5</v>
      </c>
      <c r="D4" s="119">
        <v>40359</v>
      </c>
      <c r="E4" s="124" t="s">
        <v>5</v>
      </c>
      <c r="F4" s="120" t="s">
        <v>111</v>
      </c>
      <c r="G4" s="121" t="s">
        <v>112</v>
      </c>
    </row>
    <row r="5" spans="1:7" s="62" customFormat="1" ht="12.75">
      <c r="A5" s="63" t="s">
        <v>109</v>
      </c>
      <c r="B5" s="98">
        <v>756.5533</v>
      </c>
      <c r="C5" s="138">
        <f>B5/$B$5</f>
        <v>1</v>
      </c>
      <c r="D5" s="98">
        <v>678.02068046</v>
      </c>
      <c r="E5" s="138">
        <f>D5/$D$5</f>
        <v>1</v>
      </c>
      <c r="F5" s="64">
        <f>D5-B5</f>
        <v>-78.53261954000004</v>
      </c>
      <c r="G5" s="65">
        <f>D5/B5-1</f>
        <v>-0.10380315509825944</v>
      </c>
    </row>
    <row r="6" spans="1:7" ht="12.75">
      <c r="A6" s="58" t="s">
        <v>110</v>
      </c>
      <c r="B6" s="80">
        <v>-662.3853220456463</v>
      </c>
      <c r="C6" s="139">
        <f>B6/$B$5</f>
        <v>-0.8755302792885131</v>
      </c>
      <c r="D6" s="80">
        <v>-548.6514756166079</v>
      </c>
      <c r="E6" s="139">
        <f>D6/$D$5</f>
        <v>-0.8091957832973145</v>
      </c>
      <c r="F6" s="126">
        <f>D6-B6</f>
        <v>113.73384642903841</v>
      </c>
      <c r="G6" s="81">
        <f>D6/B6-1</f>
        <v>-0.17170345212027627</v>
      </c>
    </row>
    <row r="7" spans="1:7" ht="12.75">
      <c r="A7" s="58" t="s">
        <v>14</v>
      </c>
      <c r="B7" s="80">
        <v>-31.41697486435374</v>
      </c>
      <c r="C7" s="139">
        <f>B7/$B$5</f>
        <v>-0.041526452748740554</v>
      </c>
      <c r="D7" s="80">
        <v>-33.58145279339212</v>
      </c>
      <c r="E7" s="139">
        <f>D7/$D$5</f>
        <v>-0.0495286556312839</v>
      </c>
      <c r="F7" s="126">
        <f>D7-B7</f>
        <v>-2.1644779290383767</v>
      </c>
      <c r="G7" s="81">
        <f>D7/B7-1</f>
        <v>0.0688951733380998</v>
      </c>
    </row>
    <row r="8" spans="1:7" ht="12.75">
      <c r="A8" s="58" t="s">
        <v>17</v>
      </c>
      <c r="B8" s="80">
        <v>28.1837</v>
      </c>
      <c r="C8" s="139">
        <f>B8/$B$5</f>
        <v>0.037252761966671745</v>
      </c>
      <c r="D8" s="80">
        <v>13.50566193</v>
      </c>
      <c r="E8" s="139">
        <f>D8/$D$5</f>
        <v>0.01991924777403124</v>
      </c>
      <c r="F8" s="127">
        <f>D8-B8</f>
        <v>-14.678038070000001</v>
      </c>
      <c r="G8" s="81">
        <f>D8/B8-1</f>
        <v>-0.5207988330134085</v>
      </c>
    </row>
    <row r="9" spans="1:7" s="62" customFormat="1" ht="12.75">
      <c r="A9" s="82" t="s">
        <v>114</v>
      </c>
      <c r="B9" s="99">
        <f>SUM(B5:B8)</f>
        <v>90.93470309000003</v>
      </c>
      <c r="C9" s="140">
        <f>B9/$B$5</f>
        <v>0.1201960299294181</v>
      </c>
      <c r="D9" s="99">
        <f>SUM(D5:D8)</f>
        <v>109.29341398000003</v>
      </c>
      <c r="E9" s="140">
        <f>D9/$D$5</f>
        <v>0.16119480884543289</v>
      </c>
      <c r="F9" s="94">
        <f>D9-B9</f>
        <v>18.358710889999998</v>
      </c>
      <c r="G9" s="104">
        <f>D9/B9-1</f>
        <v>0.20188894081316766</v>
      </c>
    </row>
    <row r="11" spans="1:5" ht="12.75">
      <c r="A11" s="118"/>
      <c r="B11" s="119">
        <f>+B4</f>
        <v>39994</v>
      </c>
      <c r="C11" s="119">
        <f>+D4</f>
        <v>40359</v>
      </c>
      <c r="D11" s="122" t="s">
        <v>111</v>
      </c>
      <c r="E11" s="123" t="s">
        <v>112</v>
      </c>
    </row>
    <row r="12" spans="1:5" ht="12.75">
      <c r="A12" s="58" t="s">
        <v>137</v>
      </c>
      <c r="B12" s="89">
        <v>1349.6444</v>
      </c>
      <c r="C12" s="144">
        <v>1475.5831232735</v>
      </c>
      <c r="D12" s="85">
        <f>C12-B12</f>
        <v>125.93872327350005</v>
      </c>
      <c r="E12" s="67">
        <f>C12/B12-1</f>
        <v>0.09331252237515297</v>
      </c>
    </row>
    <row r="13" spans="1:5" ht="12.75">
      <c r="A13" s="58" t="s">
        <v>138</v>
      </c>
      <c r="B13" s="89">
        <v>1483.7152</v>
      </c>
      <c r="C13" s="144">
        <v>1680.157293</v>
      </c>
      <c r="D13" s="85">
        <f>C13-B13</f>
        <v>196.4420929999999</v>
      </c>
      <c r="E13" s="67">
        <f>C13/B13-1</f>
        <v>0.13239878717964193</v>
      </c>
    </row>
    <row r="14" spans="1:5" ht="12.75">
      <c r="A14" s="141" t="s">
        <v>139</v>
      </c>
      <c r="B14" s="142">
        <v>230.2263</v>
      </c>
      <c r="C14" s="145">
        <v>368.63</v>
      </c>
      <c r="D14" s="85">
        <f>C14-B14</f>
        <v>138.4037</v>
      </c>
      <c r="E14" s="67">
        <f>C14/B14-1</f>
        <v>0.6011637245614423</v>
      </c>
    </row>
    <row r="15" spans="1:5" ht="12.75">
      <c r="A15" s="143" t="s">
        <v>148</v>
      </c>
      <c r="B15" s="146">
        <v>271.7456287366714</v>
      </c>
      <c r="C15" s="147">
        <v>313.907447247743</v>
      </c>
      <c r="D15" s="90">
        <f>C15-B15</f>
        <v>42.1618185110716</v>
      </c>
      <c r="E15" s="69">
        <f>C15/B15-1</f>
        <v>0.1551517818596726</v>
      </c>
    </row>
    <row r="17" spans="1:5" ht="12.75">
      <c r="A17" s="120" t="s">
        <v>140</v>
      </c>
      <c r="B17" s="119">
        <f>+B11</f>
        <v>39994</v>
      </c>
      <c r="C17" s="119">
        <f>+C11</f>
        <v>40359</v>
      </c>
      <c r="D17" s="122" t="s">
        <v>111</v>
      </c>
      <c r="E17" s="123" t="s">
        <v>112</v>
      </c>
    </row>
    <row r="18" spans="1:5" s="106" customFormat="1" ht="12.75">
      <c r="A18" s="105" t="s">
        <v>114</v>
      </c>
      <c r="B18" s="107">
        <f>B9</f>
        <v>90.93470309000003</v>
      </c>
      <c r="C18" s="107">
        <f>D9</f>
        <v>109.29341398000003</v>
      </c>
      <c r="D18" s="85">
        <f>C18-B18</f>
        <v>18.358710889999998</v>
      </c>
      <c r="E18" s="100">
        <f>C18/B18-1</f>
        <v>0.20188894081316766</v>
      </c>
    </row>
    <row r="19" spans="1:5" ht="12.75">
      <c r="A19" s="58" t="s">
        <v>115</v>
      </c>
      <c r="B19" s="88">
        <v>271.342</v>
      </c>
      <c r="C19" s="135">
        <v>313.512</v>
      </c>
      <c r="D19" s="85">
        <f>C19-B19</f>
        <v>42.170000000000016</v>
      </c>
      <c r="E19" s="100">
        <f>C19/B19-1</f>
        <v>0.15541272637483328</v>
      </c>
    </row>
    <row r="20" spans="1:5" s="84" customFormat="1" ht="12.75">
      <c r="A20" s="83" t="s">
        <v>116</v>
      </c>
      <c r="B20" s="87">
        <f>B18/B19</f>
        <v>0.3351294789969855</v>
      </c>
      <c r="C20" s="87">
        <f>C18/C19</f>
        <v>0.3486099861568298</v>
      </c>
      <c r="D20" s="148" t="s">
        <v>149</v>
      </c>
      <c r="E20" s="86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9 D9" formulaRange="1"/>
    <ignoredError sqref="C9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G18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60" customWidth="1"/>
    <col min="2" max="2" width="11.57421875" style="0" customWidth="1"/>
    <col min="3" max="3" width="11.28125" style="0" customWidth="1"/>
    <col min="4" max="4" width="10.28125" style="0" customWidth="1"/>
    <col min="5" max="5" width="10.00390625" style="0" customWidth="1"/>
    <col min="6" max="6" width="10.140625" style="0" bestFit="1" customWidth="1"/>
    <col min="7" max="7" width="8.421875" style="0" bestFit="1" customWidth="1"/>
  </cols>
  <sheetData>
    <row r="1" ht="10.5" customHeight="1"/>
    <row r="2" spans="1:4" ht="12.75">
      <c r="A2" s="130" t="s">
        <v>144</v>
      </c>
      <c r="B2" s="131"/>
      <c r="C2" s="131"/>
      <c r="D2" s="36"/>
    </row>
    <row r="4" spans="1:7" ht="17.25" customHeight="1">
      <c r="A4" s="118" t="s">
        <v>108</v>
      </c>
      <c r="B4" s="119">
        <f>+GAS!B4</f>
        <v>39994</v>
      </c>
      <c r="C4" s="124" t="s">
        <v>5</v>
      </c>
      <c r="D4" s="119">
        <f>+GAS!D4</f>
        <v>40359</v>
      </c>
      <c r="E4" s="125" t="s">
        <v>5</v>
      </c>
      <c r="F4" s="122" t="s">
        <v>111</v>
      </c>
      <c r="G4" s="121" t="s">
        <v>112</v>
      </c>
    </row>
    <row r="5" spans="1:7" ht="12.75">
      <c r="A5" s="63" t="s">
        <v>109</v>
      </c>
      <c r="B5" s="70">
        <v>931.6486</v>
      </c>
      <c r="C5" s="138">
        <f>B5/$B$5</f>
        <v>1</v>
      </c>
      <c r="D5" s="70">
        <v>646.4496599600001</v>
      </c>
      <c r="E5" s="138">
        <f>D5/$D$5</f>
        <v>1</v>
      </c>
      <c r="F5" s="64">
        <f>D5-B5</f>
        <v>-285.1989400399999</v>
      </c>
      <c r="G5" s="65">
        <f>D5/B5-1</f>
        <v>-0.30612286654002374</v>
      </c>
    </row>
    <row r="6" spans="1:7" ht="12.75">
      <c r="A6" s="58" t="s">
        <v>110</v>
      </c>
      <c r="B6" s="66">
        <v>-906.18606915</v>
      </c>
      <c r="C6" s="139">
        <f>B6/$B$5</f>
        <v>-0.9726693832309735</v>
      </c>
      <c r="D6" s="66">
        <v>-608.6482895799998</v>
      </c>
      <c r="E6" s="139">
        <f>D6/$D$5</f>
        <v>-0.9415246496032819</v>
      </c>
      <c r="F6" s="126">
        <f>D6-B6</f>
        <v>297.5377795700002</v>
      </c>
      <c r="G6" s="81">
        <f>D6/B6-1</f>
        <v>-0.3283407124643726</v>
      </c>
    </row>
    <row r="7" spans="1:7" ht="12.75">
      <c r="A7" s="58" t="s">
        <v>14</v>
      </c>
      <c r="B7" s="66">
        <v>-11.739101660000001</v>
      </c>
      <c r="C7" s="139">
        <f>B7/$B$5</f>
        <v>-0.012600353459448124</v>
      </c>
      <c r="D7" s="66">
        <v>-12.080948650000002</v>
      </c>
      <c r="E7" s="139">
        <f>D7/$D$5</f>
        <v>-0.018688150676338087</v>
      </c>
      <c r="F7" s="126">
        <f>D7-B7</f>
        <v>-0.3418469900000005</v>
      </c>
      <c r="G7" s="81">
        <f>D7/B7-1</f>
        <v>0.029120370527569106</v>
      </c>
    </row>
    <row r="8" spans="1:7" ht="12.75">
      <c r="A8" s="58" t="s">
        <v>17</v>
      </c>
      <c r="B8" s="68">
        <v>12.25486761</v>
      </c>
      <c r="C8" s="139">
        <f>B8/$B$5</f>
        <v>0.013153959132230757</v>
      </c>
      <c r="D8" s="68">
        <v>6.0692495399999995</v>
      </c>
      <c r="E8" s="139">
        <f>D8/$D$5</f>
        <v>0.009388588030776506</v>
      </c>
      <c r="F8" s="127">
        <f>D8-B8</f>
        <v>-6.18561807</v>
      </c>
      <c r="G8" s="81">
        <f>D8/B8-1</f>
        <v>-0.5047478493323356</v>
      </c>
    </row>
    <row r="9" spans="1:7" s="95" customFormat="1" ht="12.75">
      <c r="A9" s="82" t="s">
        <v>114</v>
      </c>
      <c r="B9" s="99">
        <f>SUM(B5:B8)</f>
        <v>25.978296800000006</v>
      </c>
      <c r="C9" s="140">
        <f>B9/$B$5</f>
        <v>0.027884222441809076</v>
      </c>
      <c r="D9" s="99">
        <f>SUM(D5:D8)</f>
        <v>31.78967127000032</v>
      </c>
      <c r="E9" s="140">
        <f>D9/$D$5</f>
        <v>0.0491757877511566</v>
      </c>
      <c r="F9" s="94">
        <f>D9-B9</f>
        <v>5.811374470000313</v>
      </c>
      <c r="G9" s="104">
        <f>D9/B9-1</f>
        <v>0.22370113463328778</v>
      </c>
    </row>
    <row r="11" spans="1:5" ht="12.75" customHeight="1">
      <c r="A11" s="118"/>
      <c r="B11" s="119">
        <f>+B4</f>
        <v>39994</v>
      </c>
      <c r="C11" s="119">
        <f>+D4</f>
        <v>40359</v>
      </c>
      <c r="D11" s="122" t="s">
        <v>111</v>
      </c>
      <c r="E11" s="123" t="s">
        <v>112</v>
      </c>
    </row>
    <row r="12" spans="1:5" ht="12.75">
      <c r="A12" s="58" t="s">
        <v>117</v>
      </c>
      <c r="B12" s="89">
        <v>3190.3152</v>
      </c>
      <c r="C12" s="89">
        <v>3710.635627</v>
      </c>
      <c r="D12" s="85">
        <f>C12-B12</f>
        <v>520.3204270000001</v>
      </c>
      <c r="E12" s="67">
        <f>C12/B12-1</f>
        <v>0.1630937366314149</v>
      </c>
    </row>
    <row r="13" spans="1:5" ht="12.75">
      <c r="A13" s="59" t="s">
        <v>141</v>
      </c>
      <c r="B13" s="91">
        <v>1063.6033</v>
      </c>
      <c r="C13" s="91">
        <v>1077.812107616802</v>
      </c>
      <c r="D13" s="90">
        <f>C13-B13</f>
        <v>14.208807616802005</v>
      </c>
      <c r="E13" s="69">
        <f>C13/B13-1</f>
        <v>0.013359123290424213</v>
      </c>
    </row>
    <row r="15" spans="1:5" ht="14.25" customHeight="1">
      <c r="A15" s="120" t="s">
        <v>140</v>
      </c>
      <c r="B15" s="119">
        <f>+B11</f>
        <v>39994</v>
      </c>
      <c r="C15" s="119">
        <f>+D4</f>
        <v>40359</v>
      </c>
      <c r="D15" s="122" t="s">
        <v>111</v>
      </c>
      <c r="E15" s="123" t="s">
        <v>112</v>
      </c>
    </row>
    <row r="16" spans="1:5" ht="12.75">
      <c r="A16" s="55" t="s">
        <v>114</v>
      </c>
      <c r="B16" s="107">
        <f>B9</f>
        <v>25.978296800000006</v>
      </c>
      <c r="C16" s="107">
        <f>D9</f>
        <v>31.78967127000032</v>
      </c>
      <c r="D16" s="103">
        <f>C16-B16</f>
        <v>5.811374470000313</v>
      </c>
      <c r="E16" s="100">
        <f>C16/B16-1</f>
        <v>0.22370113463328778</v>
      </c>
    </row>
    <row r="17" spans="1:5" ht="12.75">
      <c r="A17" s="55" t="s">
        <v>115</v>
      </c>
      <c r="B17" s="88">
        <v>271.342</v>
      </c>
      <c r="C17" s="135">
        <v>313.5120000000002</v>
      </c>
      <c r="D17" s="102">
        <f>C17-B17</f>
        <v>42.17000000000024</v>
      </c>
      <c r="E17" s="101">
        <f>C17/B17-1</f>
        <v>0.15541272637483416</v>
      </c>
    </row>
    <row r="18" spans="1:5" s="84" customFormat="1" ht="12.75">
      <c r="A18" s="92" t="s">
        <v>116</v>
      </c>
      <c r="B18" s="87">
        <f>B16/B17</f>
        <v>0.09574005056349555</v>
      </c>
      <c r="C18" s="87">
        <f>C16/C17</f>
        <v>0.10139857890607153</v>
      </c>
      <c r="D18" s="148" t="s">
        <v>150</v>
      </c>
      <c r="E18" s="69"/>
    </row>
  </sheetData>
  <printOptions/>
  <pageMargins left="0.17" right="0.16" top="1" bottom="1" header="0.5" footer="0.5"/>
  <pageSetup horizontalDpi="600" verticalDpi="600" orientation="portrait" paperSize="9" r:id="rId1"/>
  <ignoredErrors>
    <ignoredError sqref="C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G18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60" customWidth="1"/>
    <col min="2" max="2" width="10.28125" style="0" customWidth="1"/>
    <col min="3" max="3" width="10.7109375" style="0" customWidth="1"/>
    <col min="4" max="4" width="10.57421875" style="0" customWidth="1"/>
    <col min="5" max="5" width="8.421875" style="0" bestFit="1" customWidth="1"/>
    <col min="7" max="7" width="8.140625" style="0" bestFit="1" customWidth="1"/>
  </cols>
  <sheetData>
    <row r="2" spans="1:7" ht="12.75" customHeight="1">
      <c r="A2" s="118" t="s">
        <v>108</v>
      </c>
      <c r="B2" s="119">
        <f>+Electricity!B4</f>
        <v>39994</v>
      </c>
      <c r="C2" s="124" t="s">
        <v>5</v>
      </c>
      <c r="D2" s="119">
        <f>+Electricity!D4</f>
        <v>40359</v>
      </c>
      <c r="E2" s="125" t="s">
        <v>5</v>
      </c>
      <c r="F2" s="122" t="s">
        <v>111</v>
      </c>
      <c r="G2" s="121" t="s">
        <v>112</v>
      </c>
    </row>
    <row r="3" spans="1:7" s="62" customFormat="1" ht="12.75">
      <c r="A3" s="63" t="s">
        <v>109</v>
      </c>
      <c r="B3" s="70">
        <v>219.619</v>
      </c>
      <c r="C3" s="138">
        <f>B3/B$3</f>
        <v>1</v>
      </c>
      <c r="D3" s="70">
        <v>231.86326098</v>
      </c>
      <c r="E3" s="138">
        <f>D3/$D$3</f>
        <v>1</v>
      </c>
      <c r="F3" s="64">
        <f>D3-B3</f>
        <v>12.244260980000007</v>
      </c>
      <c r="G3" s="65">
        <f>D3/B3-1</f>
        <v>0.05575228454732972</v>
      </c>
    </row>
    <row r="4" spans="1:7" ht="12.75">
      <c r="A4" s="58" t="s">
        <v>110</v>
      </c>
      <c r="B4" s="66">
        <v>-161.5383</v>
      </c>
      <c r="C4" s="139">
        <f>B4/B$3</f>
        <v>-0.7355388195010449</v>
      </c>
      <c r="D4" s="66">
        <v>-123.25797349403061</v>
      </c>
      <c r="E4" s="139">
        <f>D4/$D$3</f>
        <v>-0.5315976881074858</v>
      </c>
      <c r="F4" s="126">
        <f>D4-B4</f>
        <v>38.280326505969384</v>
      </c>
      <c r="G4" s="81">
        <f>D4/B4-1</f>
        <v>-0.23697368677254482</v>
      </c>
    </row>
    <row r="5" spans="1:7" ht="12.75">
      <c r="A5" s="58" t="s">
        <v>14</v>
      </c>
      <c r="B5" s="66">
        <v>-51.7974</v>
      </c>
      <c r="C5" s="139">
        <f>B5/B$3</f>
        <v>-0.23585117863208557</v>
      </c>
      <c r="D5" s="66">
        <v>-52.5067811859694</v>
      </c>
      <c r="E5" s="139">
        <f>D5/$D$3</f>
        <v>-0.22645580401156576</v>
      </c>
      <c r="F5" s="126">
        <f>D5-B5</f>
        <v>-0.7093811859693986</v>
      </c>
      <c r="G5" s="81">
        <f>D5/B5-1</f>
        <v>0.01369530489888282</v>
      </c>
    </row>
    <row r="6" spans="1:7" ht="12.75">
      <c r="A6" s="58" t="s">
        <v>17</v>
      </c>
      <c r="B6" s="68">
        <v>53.1934</v>
      </c>
      <c r="C6" s="139">
        <f>B6/B$3</f>
        <v>0.24220764141536022</v>
      </c>
      <c r="D6" s="68">
        <v>11.41342017</v>
      </c>
      <c r="E6" s="139">
        <f>D6/$D$3</f>
        <v>0.04922478930797275</v>
      </c>
      <c r="F6" s="127">
        <f>D6-B6</f>
        <v>-41.779979829999995</v>
      </c>
      <c r="G6" s="81">
        <f>D6/B6-1</f>
        <v>-0.7854354079641459</v>
      </c>
    </row>
    <row r="7" spans="1:7" s="62" customFormat="1" ht="12.75">
      <c r="A7" s="82" t="s">
        <v>114</v>
      </c>
      <c r="B7" s="99">
        <f>SUM(B3:B6)</f>
        <v>59.4767</v>
      </c>
      <c r="C7" s="140">
        <f>B7/B$3</f>
        <v>0.2708176432822297</v>
      </c>
      <c r="D7" s="99">
        <f>SUM(D3:D6)</f>
        <v>67.51192646999999</v>
      </c>
      <c r="E7" s="140">
        <f>D7/$D$3</f>
        <v>0.29117129718892126</v>
      </c>
      <c r="F7" s="94">
        <f>D7-B7</f>
        <v>8.03522646999999</v>
      </c>
      <c r="G7" s="104">
        <f>D7/B7-1</f>
        <v>0.1350987272326809</v>
      </c>
    </row>
    <row r="8" spans="1:7" ht="12.75">
      <c r="A8" s="71"/>
      <c r="B8" s="56"/>
      <c r="C8" s="56"/>
      <c r="D8" s="56"/>
      <c r="E8" s="56"/>
      <c r="F8" s="56"/>
      <c r="G8" s="56"/>
    </row>
    <row r="9" spans="1:5" ht="15" customHeight="1">
      <c r="A9" s="118"/>
      <c r="B9" s="119">
        <f>+B2</f>
        <v>39994</v>
      </c>
      <c r="C9" s="119">
        <f>+D2</f>
        <v>40359</v>
      </c>
      <c r="D9" s="122" t="s">
        <v>111</v>
      </c>
      <c r="E9" s="123" t="s">
        <v>118</v>
      </c>
    </row>
    <row r="10" spans="1:5" ht="12.75">
      <c r="A10" s="132" t="s">
        <v>138</v>
      </c>
      <c r="B10" s="56"/>
      <c r="C10" s="56"/>
      <c r="D10" s="56"/>
      <c r="E10" s="57"/>
    </row>
    <row r="11" spans="1:5" ht="12.75">
      <c r="A11" s="58" t="s">
        <v>119</v>
      </c>
      <c r="B11" s="88">
        <v>120.7264</v>
      </c>
      <c r="C11" s="88">
        <v>120.73854443370178</v>
      </c>
      <c r="D11" s="102">
        <f>C11-B11</f>
        <v>0.012144433701777757</v>
      </c>
      <c r="E11" s="101">
        <f>C11/B11-1</f>
        <v>0.00010059468104550717</v>
      </c>
    </row>
    <row r="12" spans="1:5" ht="12.75">
      <c r="A12" s="58" t="s">
        <v>120</v>
      </c>
      <c r="B12" s="88">
        <v>104.506</v>
      </c>
      <c r="C12" s="88">
        <v>105.51629442986618</v>
      </c>
      <c r="D12" s="102">
        <f>C12-B12</f>
        <v>1.0102944298661782</v>
      </c>
      <c r="E12" s="101">
        <f>C12/B12-1</f>
        <v>0.009667334218764312</v>
      </c>
    </row>
    <row r="13" spans="1:5" ht="12.75">
      <c r="A13" s="59" t="s">
        <v>121</v>
      </c>
      <c r="B13" s="93">
        <v>104.4756</v>
      </c>
      <c r="C13" s="93">
        <v>105.82334040022803</v>
      </c>
      <c r="D13" s="112">
        <f>C13-B13</f>
        <v>1.3477404002280338</v>
      </c>
      <c r="E13" s="113">
        <f>C13/B13-1</f>
        <v>0.012900049391705082</v>
      </c>
    </row>
    <row r="15" spans="1:5" ht="13.5" customHeight="1">
      <c r="A15" s="120" t="s">
        <v>113</v>
      </c>
      <c r="B15" s="119">
        <f>+B9</f>
        <v>39994</v>
      </c>
      <c r="C15" s="119">
        <f>+C9</f>
        <v>40359</v>
      </c>
      <c r="D15" s="122" t="s">
        <v>111</v>
      </c>
      <c r="E15" s="123" t="s">
        <v>112</v>
      </c>
    </row>
    <row r="16" spans="1:5" ht="12.75">
      <c r="A16" s="55" t="s">
        <v>114</v>
      </c>
      <c r="B16" s="107">
        <f>B7</f>
        <v>59.4767</v>
      </c>
      <c r="C16" s="107">
        <f>D7</f>
        <v>67.51192646999999</v>
      </c>
      <c r="D16" s="103">
        <f>C16-B16</f>
        <v>8.03522646999999</v>
      </c>
      <c r="E16" s="100">
        <f>C16/B16-1</f>
        <v>0.1350987272326809</v>
      </c>
    </row>
    <row r="17" spans="1:5" ht="12.75">
      <c r="A17" s="55" t="s">
        <v>115</v>
      </c>
      <c r="B17" s="88">
        <v>271.342</v>
      </c>
      <c r="C17" s="135">
        <v>313.5120000000002</v>
      </c>
      <c r="D17" s="102">
        <f>C17-B17</f>
        <v>42.17000000000024</v>
      </c>
      <c r="E17" s="101">
        <f>C17/B17-1</f>
        <v>0.15541272637483416</v>
      </c>
    </row>
    <row r="18" spans="1:5" s="84" customFormat="1" ht="12.75">
      <c r="A18" s="92" t="s">
        <v>116</v>
      </c>
      <c r="B18" s="87">
        <f>B16/B17</f>
        <v>0.2191945957500129</v>
      </c>
      <c r="C18" s="87">
        <f>C16/C17</f>
        <v>0.21534080504095518</v>
      </c>
      <c r="D18" s="148" t="s">
        <v>151</v>
      </c>
      <c r="E18" s="10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G28"/>
  <sheetViews>
    <sheetView workbookViewId="0" topLeftCell="A1">
      <selection activeCell="A1" sqref="A1"/>
    </sheetView>
  </sheetViews>
  <sheetFormatPr defaultColWidth="9.140625" defaultRowHeight="12.75"/>
  <cols>
    <col min="1" max="1" width="46.57421875" style="60" customWidth="1"/>
    <col min="2" max="7" width="11.28125" style="0" customWidth="1"/>
  </cols>
  <sheetData>
    <row r="2" spans="1:7" ht="12.75">
      <c r="A2" s="120" t="s">
        <v>108</v>
      </c>
      <c r="B2" s="119">
        <f>+Water!B2</f>
        <v>39994</v>
      </c>
      <c r="C2" s="124" t="s">
        <v>5</v>
      </c>
      <c r="D2" s="119">
        <f>+Water!D2</f>
        <v>40359</v>
      </c>
      <c r="E2" s="125" t="s">
        <v>5</v>
      </c>
      <c r="F2" s="122" t="s">
        <v>111</v>
      </c>
      <c r="G2" s="121" t="s">
        <v>112</v>
      </c>
    </row>
    <row r="3" spans="1:7" s="62" customFormat="1" ht="12.75">
      <c r="A3" s="63" t="s">
        <v>109</v>
      </c>
      <c r="B3" s="109">
        <v>313.2553</v>
      </c>
      <c r="C3" s="138">
        <f>B3/$B$3</f>
        <v>1</v>
      </c>
      <c r="D3" s="109">
        <v>350.81826982</v>
      </c>
      <c r="E3" s="138">
        <f>D3/$D$3</f>
        <v>1</v>
      </c>
      <c r="F3" s="64">
        <f>D3-B3</f>
        <v>37.562969820000035</v>
      </c>
      <c r="G3" s="65">
        <f>D3/B3-1</f>
        <v>0.11991168168583277</v>
      </c>
    </row>
    <row r="4" spans="1:7" ht="12.75">
      <c r="A4" s="58" t="s">
        <v>122</v>
      </c>
      <c r="B4" s="66">
        <v>-163.542</v>
      </c>
      <c r="C4" s="139">
        <f>B4/$B$3</f>
        <v>-0.5220725714776414</v>
      </c>
      <c r="D4" s="66">
        <v>-183.44886127936155</v>
      </c>
      <c r="E4" s="139">
        <f>D4/$D$3</f>
        <v>-0.5229170686392319</v>
      </c>
      <c r="F4" s="126">
        <f>D4-B4</f>
        <v>-19.90686127936155</v>
      </c>
      <c r="G4" s="81">
        <f>D4/B4-1</f>
        <v>0.12172323488377024</v>
      </c>
    </row>
    <row r="5" spans="1:7" ht="12.75">
      <c r="A5" s="58" t="s">
        <v>14</v>
      </c>
      <c r="B5" s="66">
        <v>-74.5999</v>
      </c>
      <c r="C5" s="139">
        <f>B5/$B$3</f>
        <v>-0.2381440952475505</v>
      </c>
      <c r="D5" s="66">
        <v>-76.30500458063848</v>
      </c>
      <c r="E5" s="139">
        <f>D5/$D$3</f>
        <v>-0.21750578902230355</v>
      </c>
      <c r="F5" s="126">
        <f>D5-B5</f>
        <v>-1.7051045806384764</v>
      </c>
      <c r="G5" s="81">
        <f>D5/B5-1</f>
        <v>0.022856660406226803</v>
      </c>
    </row>
    <row r="6" spans="1:7" ht="12.75">
      <c r="A6" s="58" t="s">
        <v>17</v>
      </c>
      <c r="B6" s="68">
        <v>9.181</v>
      </c>
      <c r="C6" s="139">
        <f>B6/$B$3</f>
        <v>0.029308362859303577</v>
      </c>
      <c r="D6" s="68">
        <v>6.012733819999999</v>
      </c>
      <c r="E6" s="139">
        <f>D6/$D$3</f>
        <v>0.017139169585110404</v>
      </c>
      <c r="F6" s="127">
        <f>D6-B6</f>
        <v>-3.16826618</v>
      </c>
      <c r="G6" s="81">
        <f>D6/B6-1</f>
        <v>-0.34508944341575</v>
      </c>
    </row>
    <row r="7" spans="1:7" s="62" customFormat="1" ht="12.75">
      <c r="A7" s="82" t="s">
        <v>114</v>
      </c>
      <c r="B7" s="99">
        <f>SUM(B3:B6)</f>
        <v>84.29439999999997</v>
      </c>
      <c r="C7" s="140">
        <f>B7/$B$3</f>
        <v>0.2690916961341116</v>
      </c>
      <c r="D7" s="99">
        <f>SUM(D3:D6)</f>
        <v>97.07713777999997</v>
      </c>
      <c r="E7" s="140">
        <f>D7/$D$3</f>
        <v>0.2767163119235749</v>
      </c>
      <c r="F7" s="94">
        <f>D7-B7</f>
        <v>12.782737780000005</v>
      </c>
      <c r="G7" s="104">
        <f>D7/B7-1</f>
        <v>0.15164397373965532</v>
      </c>
    </row>
    <row r="8" spans="1:7" ht="12.75">
      <c r="A8" s="71"/>
      <c r="B8" s="56"/>
      <c r="C8" s="56"/>
      <c r="D8" s="56"/>
      <c r="E8" s="56"/>
      <c r="F8" s="56"/>
      <c r="G8" s="56"/>
    </row>
    <row r="9" spans="1:7" ht="12.75">
      <c r="A9" s="120" t="s">
        <v>123</v>
      </c>
      <c r="B9" s="119">
        <f>+B2</f>
        <v>39994</v>
      </c>
      <c r="C9" s="125" t="s">
        <v>5</v>
      </c>
      <c r="D9" s="119">
        <f>+D2</f>
        <v>40359</v>
      </c>
      <c r="E9" s="125" t="s">
        <v>5</v>
      </c>
      <c r="F9" s="122" t="s">
        <v>111</v>
      </c>
      <c r="G9" s="123" t="s">
        <v>112</v>
      </c>
    </row>
    <row r="10" spans="1:7" ht="12.75">
      <c r="A10" s="58" t="s">
        <v>124</v>
      </c>
      <c r="B10" s="110">
        <v>877.3797</v>
      </c>
      <c r="C10" s="149">
        <f>B10/$B$14</f>
        <v>0.36311355380306437</v>
      </c>
      <c r="D10" s="110">
        <v>930.757</v>
      </c>
      <c r="E10" s="149">
        <f>D10/$D$14</f>
        <v>0.31584703718534307</v>
      </c>
      <c r="F10" s="66">
        <f>D10-B10</f>
        <v>53.37729999999999</v>
      </c>
      <c r="G10" s="67">
        <f>D10/B10-1</f>
        <v>0.06083717232117403</v>
      </c>
    </row>
    <row r="11" spans="1:7" ht="12.75">
      <c r="A11" s="58" t="s">
        <v>125</v>
      </c>
      <c r="B11" s="110">
        <v>733.740431</v>
      </c>
      <c r="C11" s="149">
        <f>B11/$B$14</f>
        <v>0.3036668109250785</v>
      </c>
      <c r="D11" s="110">
        <v>810.089</v>
      </c>
      <c r="E11" s="149">
        <f>D11/$D$14</f>
        <v>0.27489904508527724</v>
      </c>
      <c r="F11" s="66">
        <f aca="true" t="shared" si="0" ref="F11:F21">D11-B11</f>
        <v>76.34856900000011</v>
      </c>
      <c r="G11" s="67">
        <f aca="true" t="shared" si="1" ref="G11:G21">D11/B11-1</f>
        <v>0.10405392121563506</v>
      </c>
    </row>
    <row r="12" spans="1:7" ht="12.75">
      <c r="A12" s="82" t="s">
        <v>142</v>
      </c>
      <c r="B12" s="111">
        <f>SUM(B10:B11)</f>
        <v>1611.120131</v>
      </c>
      <c r="C12" s="150">
        <f>B12/$B$14</f>
        <v>0.666780364728143</v>
      </c>
      <c r="D12" s="111">
        <f>SUM(D10:D11)</f>
        <v>1740.846</v>
      </c>
      <c r="E12" s="150">
        <f>D12/$D$14</f>
        <v>0.5907460822706203</v>
      </c>
      <c r="F12" s="94">
        <f>D12-B12</f>
        <v>129.7258690000001</v>
      </c>
      <c r="G12" s="104">
        <f>D12/B12-1</f>
        <v>0.08051905410646265</v>
      </c>
    </row>
    <row r="13" spans="1:7" ht="12.75" customHeight="1">
      <c r="A13" s="58" t="s">
        <v>126</v>
      </c>
      <c r="B13" s="110">
        <v>805.147978</v>
      </c>
      <c r="C13" s="149">
        <f>B13/$B$14</f>
        <v>0.3332196352718572</v>
      </c>
      <c r="D13" s="110">
        <v>1206.014</v>
      </c>
      <c r="E13" s="149">
        <f>D13/$D$14</f>
        <v>0.40925391772937975</v>
      </c>
      <c r="F13" s="66">
        <f>D13-B13</f>
        <v>400.86602199999993</v>
      </c>
      <c r="G13" s="67">
        <f>D13/B13-1</f>
        <v>0.49787869180986744</v>
      </c>
    </row>
    <row r="14" spans="1:7" s="62" customFormat="1" ht="12.75">
      <c r="A14" s="82" t="s">
        <v>127</v>
      </c>
      <c r="B14" s="111">
        <f>SUM(B12:B13)</f>
        <v>2416.2681089999996</v>
      </c>
      <c r="C14" s="150">
        <f>B14/$B$14</f>
        <v>1</v>
      </c>
      <c r="D14" s="111">
        <f>SUM(D12:D13)</f>
        <v>2946.8599999999997</v>
      </c>
      <c r="E14" s="150">
        <f>D14/$D$14</f>
        <v>1</v>
      </c>
      <c r="F14" s="94">
        <f>D14-B14</f>
        <v>530.591891</v>
      </c>
      <c r="G14" s="104">
        <f>D14/B14-1</f>
        <v>0.21959148035918563</v>
      </c>
    </row>
    <row r="15" spans="1:7" ht="12.75">
      <c r="A15" s="58" t="s">
        <v>128</v>
      </c>
      <c r="B15" s="110">
        <v>647.5006</v>
      </c>
      <c r="C15" s="149">
        <f aca="true" t="shared" si="2" ref="C15:C20">B15/B$21</f>
        <v>0.2679755005643207</v>
      </c>
      <c r="D15" s="110">
        <v>722.49794397</v>
      </c>
      <c r="E15" s="149">
        <f aca="true" t="shared" si="3" ref="E15:E20">D15/$D$21</f>
        <v>0.24517556389866954</v>
      </c>
      <c r="F15" s="66">
        <f t="shared" si="0"/>
        <v>74.99734397000009</v>
      </c>
      <c r="G15" s="67">
        <f t="shared" si="1"/>
        <v>0.11582590652425662</v>
      </c>
    </row>
    <row r="16" spans="1:7" ht="12.75">
      <c r="A16" s="58" t="s">
        <v>129</v>
      </c>
      <c r="B16" s="110">
        <v>368.0997</v>
      </c>
      <c r="C16" s="149">
        <f t="shared" si="2"/>
        <v>0.15234225476405158</v>
      </c>
      <c r="D16" s="110">
        <v>405.11184646000004</v>
      </c>
      <c r="E16" s="149">
        <f t="shared" si="3"/>
        <v>0.13747239867852953</v>
      </c>
      <c r="F16" s="66">
        <f t="shared" si="0"/>
        <v>37.012146460000054</v>
      </c>
      <c r="G16" s="67">
        <f t="shared" si="1"/>
        <v>0.10054924375108176</v>
      </c>
    </row>
    <row r="17" spans="1:7" ht="12.75">
      <c r="A17" s="58" t="s">
        <v>130</v>
      </c>
      <c r="B17" s="110">
        <v>141.4773</v>
      </c>
      <c r="C17" s="149">
        <f t="shared" si="2"/>
        <v>0.05855199251705492</v>
      </c>
      <c r="D17" s="110">
        <v>156.19333199000002</v>
      </c>
      <c r="E17" s="149">
        <f t="shared" si="3"/>
        <v>0.05300331795747014</v>
      </c>
      <c r="F17" s="66">
        <f t="shared" si="0"/>
        <v>14.716031990000005</v>
      </c>
      <c r="G17" s="67">
        <f t="shared" si="1"/>
        <v>0.10401691288991244</v>
      </c>
    </row>
    <row r="18" spans="1:7" ht="12.75">
      <c r="A18" s="58" t="s">
        <v>131</v>
      </c>
      <c r="B18" s="110">
        <v>174.0262</v>
      </c>
      <c r="C18" s="149">
        <f t="shared" si="2"/>
        <v>0.07202272562574703</v>
      </c>
      <c r="D18" s="110">
        <v>232.54454517000002</v>
      </c>
      <c r="E18" s="149">
        <f t="shared" si="3"/>
        <v>0.07891266746079732</v>
      </c>
      <c r="F18" s="66">
        <f t="shared" si="0"/>
        <v>58.51834517000003</v>
      </c>
      <c r="G18" s="67">
        <f t="shared" si="1"/>
        <v>0.33626169605496203</v>
      </c>
    </row>
    <row r="19" spans="1:7" ht="12.75">
      <c r="A19" s="58" t="s">
        <v>132</v>
      </c>
      <c r="B19" s="110">
        <v>561.0546</v>
      </c>
      <c r="C19" s="149">
        <f t="shared" si="2"/>
        <v>0.23219883854766268</v>
      </c>
      <c r="D19" s="110">
        <v>674.54371711</v>
      </c>
      <c r="E19" s="149">
        <f t="shared" si="3"/>
        <v>0.22890257003086495</v>
      </c>
      <c r="F19" s="66">
        <f t="shared" si="0"/>
        <v>113.48911710999994</v>
      </c>
      <c r="G19" s="67">
        <f t="shared" si="1"/>
        <v>0.20227820449204037</v>
      </c>
    </row>
    <row r="20" spans="1:7" ht="12.75">
      <c r="A20" s="58" t="s">
        <v>133</v>
      </c>
      <c r="B20" s="110">
        <v>524.1095</v>
      </c>
      <c r="C20" s="149">
        <f t="shared" si="2"/>
        <v>0.216908687981163</v>
      </c>
      <c r="D20" s="110">
        <v>755.96813295</v>
      </c>
      <c r="E20" s="149">
        <f t="shared" si="3"/>
        <v>0.2565334819736686</v>
      </c>
      <c r="F20" s="66">
        <f t="shared" si="0"/>
        <v>231.85863295000001</v>
      </c>
      <c r="G20" s="67">
        <f t="shared" si="1"/>
        <v>0.44238586201929175</v>
      </c>
    </row>
    <row r="21" spans="1:7" ht="12.75">
      <c r="A21" s="82" t="s">
        <v>127</v>
      </c>
      <c r="B21" s="111">
        <f>SUM(B15:B20)</f>
        <v>2416.2679000000003</v>
      </c>
      <c r="C21" s="150">
        <v>1</v>
      </c>
      <c r="D21" s="111">
        <f>SUM(D15:D20)</f>
        <v>2946.85951765</v>
      </c>
      <c r="E21" s="150">
        <f>D21/$D$21</f>
        <v>1</v>
      </c>
      <c r="F21" s="94">
        <f t="shared" si="0"/>
        <v>530.5916176499995</v>
      </c>
      <c r="G21" s="104">
        <f t="shared" si="1"/>
        <v>0.2195913862241845</v>
      </c>
    </row>
    <row r="23" spans="1:5" ht="12.75">
      <c r="A23" s="120" t="s">
        <v>113</v>
      </c>
      <c r="B23" s="119">
        <f>+B9</f>
        <v>39994</v>
      </c>
      <c r="C23" s="119">
        <f>+D9</f>
        <v>40359</v>
      </c>
      <c r="D23" s="122" t="s">
        <v>111</v>
      </c>
      <c r="E23" s="123" t="s">
        <v>112</v>
      </c>
    </row>
    <row r="24" spans="1:5" ht="12.75">
      <c r="A24" s="55" t="s">
        <v>114</v>
      </c>
      <c r="B24" s="88">
        <f>B7</f>
        <v>84.29439999999997</v>
      </c>
      <c r="C24" s="88">
        <f>D7</f>
        <v>97.07713777999997</v>
      </c>
      <c r="D24" s="66">
        <f>C24-B24</f>
        <v>12.782737780000005</v>
      </c>
      <c r="E24" s="101">
        <f>C24/B24-1</f>
        <v>0.15164397373965532</v>
      </c>
    </row>
    <row r="25" spans="1:5" ht="12.75">
      <c r="A25" s="55" t="s">
        <v>115</v>
      </c>
      <c r="B25" s="88">
        <v>271.342</v>
      </c>
      <c r="C25" s="135">
        <v>313.5120000000002</v>
      </c>
      <c r="D25" s="151">
        <f>C25-B25</f>
        <v>42.17000000000024</v>
      </c>
      <c r="E25" s="101">
        <f>C25/B25-1</f>
        <v>0.15541272637483416</v>
      </c>
    </row>
    <row r="26" spans="1:5" s="84" customFormat="1" ht="12.75">
      <c r="A26" s="92" t="s">
        <v>116</v>
      </c>
      <c r="B26" s="87">
        <f>B24/B25</f>
        <v>0.3106573991494128</v>
      </c>
      <c r="C26" s="152">
        <f>C24/C25</f>
        <v>0.3096440894766385</v>
      </c>
      <c r="D26" s="148" t="s">
        <v>152</v>
      </c>
      <c r="E26" s="69"/>
    </row>
    <row r="27" ht="12.75">
      <c r="A27"/>
    </row>
    <row r="28" ht="12.75">
      <c r="A28"/>
    </row>
  </sheetData>
  <printOptions/>
  <pageMargins left="0.17" right="0.16" top="1" bottom="1" header="0.5" footer="0.5"/>
  <pageSetup horizontalDpi="600" verticalDpi="600" orientation="portrait" paperSize="9" r:id="rId1"/>
  <ignoredErrors>
    <ignoredError sqref="C7:C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60" customWidth="1"/>
    <col min="2" max="2" width="10.421875" style="0" customWidth="1"/>
    <col min="3" max="3" width="12.8515625" style="0" customWidth="1"/>
    <col min="4" max="4" width="10.28125" style="0" customWidth="1"/>
    <col min="5" max="5" width="10.7109375" style="0" customWidth="1"/>
    <col min="6" max="6" width="8.00390625" style="0" customWidth="1"/>
    <col min="7" max="7" width="11.8515625" style="0" customWidth="1"/>
    <col min="9" max="9" width="11.28125" style="0" customWidth="1"/>
  </cols>
  <sheetData>
    <row r="2" spans="1:10" ht="12.75">
      <c r="A2" s="133" t="s">
        <v>145</v>
      </c>
      <c r="B2" s="134"/>
      <c r="C2" s="134"/>
      <c r="D2" s="134"/>
      <c r="E2" s="134"/>
      <c r="F2" s="134"/>
      <c r="G2" s="134"/>
      <c r="H2" s="134"/>
      <c r="I2" s="134"/>
      <c r="J2" s="134"/>
    </row>
    <row r="4" spans="1:7" ht="12.75">
      <c r="A4" s="120" t="s">
        <v>108</v>
      </c>
      <c r="B4" s="119">
        <f>+Waste!B2</f>
        <v>39994</v>
      </c>
      <c r="C4" s="124" t="s">
        <v>5</v>
      </c>
      <c r="D4" s="119">
        <f>+Waste!D2</f>
        <v>40359</v>
      </c>
      <c r="E4" s="125" t="s">
        <v>5</v>
      </c>
      <c r="F4" s="122" t="s">
        <v>111</v>
      </c>
      <c r="G4" s="121" t="s">
        <v>112</v>
      </c>
    </row>
    <row r="5" spans="1:7" s="62" customFormat="1" ht="12.75">
      <c r="A5" s="63" t="s">
        <v>109</v>
      </c>
      <c r="B5" s="70">
        <v>53.03486944999999</v>
      </c>
      <c r="C5" s="138">
        <f>B5/$B$5</f>
        <v>1</v>
      </c>
      <c r="D5" s="70">
        <v>48.729453910000004</v>
      </c>
      <c r="E5" s="138">
        <f>D5/$D$5</f>
        <v>1</v>
      </c>
      <c r="F5" s="64">
        <f>D5-B5</f>
        <v>-4.305415539999984</v>
      </c>
      <c r="G5" s="65">
        <f>D5/B5-1</f>
        <v>-0.08118084544469417</v>
      </c>
    </row>
    <row r="6" spans="1:7" ht="12.75">
      <c r="A6" s="58" t="s">
        <v>110</v>
      </c>
      <c r="B6" s="66">
        <v>-35.09439311999999</v>
      </c>
      <c r="C6" s="139">
        <f>B6/$B$5</f>
        <v>-0.6617230038264947</v>
      </c>
      <c r="D6" s="66">
        <v>-31.47049412999999</v>
      </c>
      <c r="E6" s="139">
        <f>D6/$D$5</f>
        <v>-0.6458207840400564</v>
      </c>
      <c r="F6" s="126">
        <f>D6-B6</f>
        <v>3.6238989900000007</v>
      </c>
      <c r="G6" s="81">
        <f>D6/B6-1</f>
        <v>-0.10326148047662842</v>
      </c>
    </row>
    <row r="7" spans="1:7" ht="12.75">
      <c r="A7" s="58" t="s">
        <v>14</v>
      </c>
      <c r="B7" s="66">
        <v>-8.80763436</v>
      </c>
      <c r="C7" s="139">
        <f>B7/$B$5</f>
        <v>-0.16607251891708016</v>
      </c>
      <c r="D7" s="66">
        <v>-10.106761099999998</v>
      </c>
      <c r="E7" s="139">
        <f>D7/$D$5</f>
        <v>-0.2074055892082538</v>
      </c>
      <c r="F7" s="126">
        <f>D7-B7</f>
        <v>-1.2991267399999984</v>
      </c>
      <c r="G7" s="81">
        <f>D7/B7-1</f>
        <v>0.1475000762860912</v>
      </c>
    </row>
    <row r="8" spans="1:7" ht="12.75">
      <c r="A8" s="58" t="s">
        <v>17</v>
      </c>
      <c r="B8" s="68">
        <v>1.5290653900000015</v>
      </c>
      <c r="C8" s="139">
        <f>B8/$B$5</f>
        <v>0.02883132184272779</v>
      </c>
      <c r="D8" s="68">
        <v>0.6891915500000004</v>
      </c>
      <c r="E8" s="139">
        <f>D8/$D$5</f>
        <v>0.01414322334235246</v>
      </c>
      <c r="F8" s="127">
        <f>D8-B8</f>
        <v>-0.8398738400000011</v>
      </c>
      <c r="G8" s="81">
        <f>D8/B8-1</f>
        <v>-0.5492726769520303</v>
      </c>
    </row>
    <row r="9" spans="1:7" s="95" customFormat="1" ht="12.75">
      <c r="A9" s="82" t="s">
        <v>114</v>
      </c>
      <c r="B9" s="99">
        <f>SUM(B5:B8)</f>
        <v>10.661907359999997</v>
      </c>
      <c r="C9" s="140">
        <f>B9/$B$5</f>
        <v>0.20103579909915287</v>
      </c>
      <c r="D9" s="99">
        <f>SUM(D5:D8)</f>
        <v>7.841390230000014</v>
      </c>
      <c r="E9" s="140">
        <f>D9/$D$5</f>
        <v>0.1609168500940423</v>
      </c>
      <c r="F9" s="94">
        <f>D9-B9</f>
        <v>-2.820517129999983</v>
      </c>
      <c r="G9" s="104">
        <f>D9/B9-1</f>
        <v>-0.2645415153935443</v>
      </c>
    </row>
    <row r="10" spans="1:7" ht="12.75">
      <c r="A10" s="71"/>
      <c r="B10" s="56"/>
      <c r="C10" s="56"/>
      <c r="D10" s="56"/>
      <c r="E10" s="56"/>
      <c r="F10" s="56"/>
      <c r="G10" s="56"/>
    </row>
    <row r="11" spans="1:5" ht="15" customHeight="1">
      <c r="A11" s="118"/>
      <c r="B11" s="119">
        <f>+B4</f>
        <v>39994</v>
      </c>
      <c r="C11" s="119">
        <f>+D4</f>
        <v>40359</v>
      </c>
      <c r="D11" s="122" t="s">
        <v>111</v>
      </c>
      <c r="E11" s="123" t="s">
        <v>112</v>
      </c>
    </row>
    <row r="12" spans="1:5" ht="12.75">
      <c r="A12" s="63" t="s">
        <v>134</v>
      </c>
      <c r="D12" s="66"/>
      <c r="E12" s="57"/>
    </row>
    <row r="13" spans="1:5" ht="12.75">
      <c r="A13" s="58" t="s">
        <v>135</v>
      </c>
      <c r="B13">
        <v>331.5</v>
      </c>
      <c r="C13" s="88">
        <v>331.46</v>
      </c>
      <c r="D13" s="66">
        <f>C13-B13</f>
        <v>-0.040000000000020464</v>
      </c>
      <c r="E13" s="67">
        <f>C13/B13-1</f>
        <v>-0.00012066365007545876</v>
      </c>
    </row>
    <row r="14" spans="1:5" ht="12.75">
      <c r="A14" s="59" t="s">
        <v>136</v>
      </c>
      <c r="B14" s="96">
        <v>62</v>
      </c>
      <c r="C14" s="96">
        <v>61</v>
      </c>
      <c r="D14" s="114">
        <f>C14-B14</f>
        <v>-1</v>
      </c>
      <c r="E14" s="69">
        <f>C14/B14-1</f>
        <v>-0.016129032258064502</v>
      </c>
    </row>
    <row r="16" spans="1:5" ht="13.5" customHeight="1">
      <c r="A16" s="120" t="s">
        <v>113</v>
      </c>
      <c r="B16" s="119">
        <f>+B4</f>
        <v>39994</v>
      </c>
      <c r="C16" s="119">
        <f>+C11</f>
        <v>40359</v>
      </c>
      <c r="D16" s="122" t="s">
        <v>111</v>
      </c>
      <c r="E16" s="123" t="s">
        <v>112</v>
      </c>
    </row>
    <row r="17" spans="1:5" ht="12.75">
      <c r="A17" s="55" t="s">
        <v>114</v>
      </c>
      <c r="B17" s="88">
        <f>B9</f>
        <v>10.661907359999997</v>
      </c>
      <c r="C17" s="135">
        <f>D9</f>
        <v>7.841390230000014</v>
      </c>
      <c r="D17" s="102">
        <f>C17-B17</f>
        <v>-2.820517129999983</v>
      </c>
      <c r="E17" s="101">
        <f>C17/B17-1</f>
        <v>-0.2645415153935443</v>
      </c>
    </row>
    <row r="18" spans="1:5" ht="12.75">
      <c r="A18" s="55" t="s">
        <v>115</v>
      </c>
      <c r="B18" s="88">
        <v>271.342</v>
      </c>
      <c r="C18" s="135">
        <v>313.5120000000002</v>
      </c>
      <c r="D18" s="153">
        <f>C18-B18</f>
        <v>42.17000000000024</v>
      </c>
      <c r="E18" s="101">
        <f>C18/B18-1</f>
        <v>0.15541272637483416</v>
      </c>
    </row>
    <row r="19" spans="1:5" s="84" customFormat="1" ht="12.75">
      <c r="A19" s="92" t="s">
        <v>116</v>
      </c>
      <c r="B19" s="87">
        <f>B17/B18</f>
        <v>0.03929324380302348</v>
      </c>
      <c r="C19" s="152">
        <f>C17/C18</f>
        <v>0.025011451650973515</v>
      </c>
      <c r="D19" s="148" t="s">
        <v>153</v>
      </c>
      <c r="E19" s="108"/>
    </row>
  </sheetData>
  <printOptions/>
  <pageMargins left="0.51" right="0.29" top="1" bottom="1" header="0.5" footer="0.5"/>
  <pageSetup horizontalDpi="600" verticalDpi="600" orientation="portrait" paperSize="9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2008-08-28T07:56:17Z</cp:lastPrinted>
  <dcterms:created xsi:type="dcterms:W3CDTF">2008-08-08T14:48:29Z</dcterms:created>
  <dcterms:modified xsi:type="dcterms:W3CDTF">2010-08-23T13:02:10Z</dcterms:modified>
  <cp:category/>
  <cp:version/>
  <cp:contentType/>
  <cp:contentStatus/>
</cp:coreProperties>
</file>