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NFD" sheetId="2" r:id="rId2"/>
    <sheet name="GAS" sheetId="3" r:id="rId3"/>
    <sheet name="Elec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<sst xmlns="http://schemas.openxmlformats.org/spreadsheetml/2006/main" count="122" uniqueCount="89">
  <si>
    <t xml:space="preserve">€ /000 </t>
  </si>
  <si>
    <t>Inc%</t>
  </si>
  <si>
    <t>a</t>
  </si>
  <si>
    <t>b</t>
  </si>
  <si>
    <t>c</t>
  </si>
  <si>
    <t>d=a+b+c</t>
  </si>
  <si>
    <t>e</t>
  </si>
  <si>
    <t>f</t>
  </si>
  <si>
    <t>(mln €)</t>
  </si>
  <si>
    <t>Profit and Loss account</t>
  </si>
  <si>
    <t>Sales</t>
  </si>
  <si>
    <t>Change in stock</t>
  </si>
  <si>
    <t>Other operating revenues</t>
  </si>
  <si>
    <t>Raw materials</t>
  </si>
  <si>
    <t>(net of change in stock)</t>
  </si>
  <si>
    <t>Services</t>
  </si>
  <si>
    <t>Personnel costs</t>
  </si>
  <si>
    <t>Depreciation and provisions</t>
  </si>
  <si>
    <t>Other operating costs</t>
  </si>
  <si>
    <t>Capitalizations</t>
  </si>
  <si>
    <t>EBIT</t>
  </si>
  <si>
    <t>Income/(Loss) from investments</t>
  </si>
  <si>
    <t>Financial income</t>
  </si>
  <si>
    <t>Financial expenses</t>
  </si>
  <si>
    <t>Profit before tax</t>
  </si>
  <si>
    <t>Cash and cash equivalents</t>
  </si>
  <si>
    <t>Other current financial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</si>
  <si>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</si>
  <si>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</si>
  <si>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</si>
  <si>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</si>
  <si>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</si>
  <si>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</si>
  <si>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</si>
  <si>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Long term bank debts</t>
  </si>
  <si>
    <t>Bond emissions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</si>
  <si>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</si>
  <si>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</si>
  <si>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</si>
  <si>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</si>
  <si>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</si>
  <si>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Revenues</t>
  </si>
  <si>
    <t>Operating costs</t>
  </si>
  <si>
    <t>Capitalisations</t>
  </si>
  <si>
    <t>EBITDA</t>
  </si>
  <si>
    <t>Group Ebitda</t>
  </si>
  <si>
    <t>Incidence %</t>
  </si>
  <si>
    <t>Ch. %</t>
  </si>
  <si>
    <t>Ch.</t>
  </si>
  <si>
    <t>Ch.%</t>
  </si>
  <si>
    <t>Fresh water</t>
  </si>
  <si>
    <t>Sewerage</t>
  </si>
  <si>
    <t>Depuration</t>
  </si>
  <si>
    <t>('000 ton)</t>
  </si>
  <si>
    <t>Production from plants</t>
  </si>
  <si>
    <t>Total waste treated</t>
  </si>
  <si>
    <t>Ianfil</t>
  </si>
  <si>
    <t>WTE</t>
  </si>
  <si>
    <t>Sorting plants</t>
  </si>
  <si>
    <t>Composting plants</t>
  </si>
  <si>
    <t>Other treatments</t>
  </si>
  <si>
    <t>Public Lighting</t>
  </si>
  <si>
    <t>Lighting towers ('000)</t>
  </si>
  <si>
    <t>Municipality served</t>
  </si>
  <si>
    <t>Total financial operations</t>
  </si>
  <si>
    <t>Tax</t>
  </si>
  <si>
    <t>Net profit</t>
  </si>
  <si>
    <t>g=e+f</t>
  </si>
  <si>
    <t>h=d+g</t>
  </si>
  <si>
    <r>
      <t xml:space="preserve">Net Financial Debts </t>
    </r>
    <r>
      <rPr>
        <i/>
        <sz val="10"/>
        <color indexed="8"/>
        <rFont val="Arial Narrow"/>
        <family val="2"/>
      </rPr>
      <t>(mln €)</t>
    </r>
  </si>
  <si>
    <r>
      <t xml:space="preserve">Profit &amp; Loss </t>
    </r>
    <r>
      <rPr>
        <i/>
        <sz val="10"/>
        <color indexed="8"/>
        <rFont val="Arial"/>
        <family val="2"/>
      </rPr>
      <t>(mln €)</t>
    </r>
  </si>
  <si>
    <t>Volume distributed</t>
  </si>
  <si>
    <t>Volume sold</t>
  </si>
  <si>
    <t>- of which Trading</t>
  </si>
  <si>
    <t>(m cubic meter)</t>
  </si>
  <si>
    <t xml:space="preserve">Volume sold </t>
  </si>
  <si>
    <t>(Gwh)</t>
  </si>
  <si>
    <t>Volumi distributed</t>
  </si>
  <si>
    <t>Heat volumes delivered (Gwht)</t>
  </si>
  <si>
    <t>Urban waste</t>
  </si>
  <si>
    <t>Special waste</t>
  </si>
  <si>
    <t>Commercialized waste</t>
  </si>
  <si>
    <t>Inertisation plant (Chemical treatm.)</t>
  </si>
  <si>
    <t>+1.0 p.p.</t>
  </si>
  <si>
    <t>Shareholders Hera Spa</t>
  </si>
  <si>
    <t>Minority shareholders</t>
  </si>
  <si>
    <t>+0.7 p.p.</t>
  </si>
  <si>
    <t>-0.8 p.p.</t>
  </si>
  <si>
    <t>-1.6 p.p.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</si>
</sst>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0.00;\(0.00\)"/>
    <numFmt numFmtId="185" formatCode="\+#,##0.00;\(#,##0.00\)"/>
    <numFmt numFmtId="186" formatCode="0.000"/>
    <numFmt numFmtId="187" formatCode="#,##0.0;\(#,##0.0\)"/>
    <numFmt numFmtId="188" formatCode="0.00%;\(0.00%\)"/>
    <numFmt numFmtId="189" formatCode="#,##0.0"/>
    <numFmt numFmtId="190" formatCode="#,##0.000"/>
    <numFmt numFmtId="191" formatCode="#,##0.0000"/>
    <numFmt numFmtId="192" formatCode="0.0;[Red]0.0"/>
    <numFmt numFmtId="193" formatCode="0.0000"/>
    <numFmt numFmtId="194" formatCode="0.0%;\(0.0%\)"/>
    <numFmt numFmtId="195" formatCode="0.00_ ;\-0.00\ "/>
    <numFmt numFmtId="196" formatCode="0.0_ ;\-0.0\ "/>
    <numFmt numFmtId="197" formatCode="\+#,##0.0;\+#,##0.0"/>
    <numFmt numFmtId="198" formatCode="#,##0.00;\(#,##0.00\)"/>
    <numFmt numFmtId="199" formatCode="#,##0.0;\-#,##0.0"/>
    <numFmt numFmtId="200" formatCode="\+#,##0.0;\-#,##0.0"/>
    <numFmt numFmtId="201" formatCode="\+#,##0;\(#,##0\)"/>
    <numFmt numFmtId="202" formatCode="\-#,##0.0;\(#,##0.0\)"/>
    <numFmt numFmtId="203" formatCode="0.0;\(0.0\)"/>
    <numFmt numFmtId="204" formatCode="\(#,##0.0\);\+#,##0.0"/>
    <numFmt numFmtId="205" formatCode="\(0.0%\);\(0.0%\)"/>
    <numFmt numFmtId="206" formatCode="\+#,##0.0%;\(0.0%\)"/>
    <numFmt numFmtId="207" formatCode="\(#,##0.0\);\(#,##0.0\)"/>
  </numFmts>
  <fonts count="16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15" fontId="6" fillId="3" borderId="2" xfId="0" applyNumberFormat="1" applyFont="1" applyFill="1" applyBorder="1" applyAlignment="1">
      <alignment horizontal="center" vertical="center" wrapText="1"/>
    </xf>
    <xf numFmtId="15" fontId="6" fillId="3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7" fontId="2" fillId="0" borderId="1" xfId="17" applyFont="1" applyFill="1" applyBorder="1" applyAlignment="1" applyProtection="1">
      <alignment vertical="center"/>
      <protection hidden="1"/>
    </xf>
    <xf numFmtId="37" fontId="2" fillId="0" borderId="1" xfId="17" applyFont="1" applyFill="1" applyBorder="1" applyAlignment="1" applyProtection="1">
      <alignment vertical="center"/>
      <protection hidden="1"/>
    </xf>
    <xf numFmtId="37" fontId="4" fillId="0" borderId="0" xfId="17" applyFont="1" applyFill="1" applyAlignment="1" applyProtection="1">
      <alignment horizontal="left" vertical="center"/>
      <protection hidden="1"/>
    </xf>
    <xf numFmtId="178" fontId="2" fillId="0" borderId="0" xfId="15" applyNumberFormat="1" applyFont="1" applyBorder="1" applyAlignment="1" applyProtection="1">
      <alignment vertical="center"/>
      <protection hidden="1"/>
    </xf>
    <xf numFmtId="181" fontId="7" fillId="0" borderId="5" xfId="18" applyNumberFormat="1" applyFont="1" applyBorder="1" applyAlignment="1">
      <alignment wrapText="1"/>
    </xf>
    <xf numFmtId="181" fontId="7" fillId="0" borderId="6" xfId="18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7" xfId="0" applyNumberFormat="1" applyFont="1" applyBorder="1" applyAlignment="1">
      <alignment wrapText="1"/>
    </xf>
    <xf numFmtId="182" fontId="6" fillId="0" borderId="7" xfId="0" applyNumberFormat="1" applyFont="1" applyBorder="1" applyAlignment="1">
      <alignment wrapText="1"/>
    </xf>
    <xf numFmtId="181" fontId="6" fillId="0" borderId="6" xfId="18" applyNumberFormat="1" applyFont="1" applyBorder="1" applyAlignment="1">
      <alignment wrapText="1"/>
    </xf>
    <xf numFmtId="0" fontId="9" fillId="0" borderId="0" xfId="0" applyFont="1" applyAlignment="1">
      <alignment/>
    </xf>
    <xf numFmtId="182" fontId="6" fillId="0" borderId="0" xfId="0" applyNumberFormat="1" applyFont="1" applyBorder="1" applyAlignment="1">
      <alignment wrapText="1"/>
    </xf>
    <xf numFmtId="181" fontId="6" fillId="0" borderId="5" xfId="18" applyNumberFormat="1" applyFont="1" applyBorder="1" applyAlignment="1">
      <alignment wrapText="1"/>
    </xf>
    <xf numFmtId="173" fontId="3" fillId="3" borderId="1" xfId="17" applyNumberFormat="1" applyFont="1" applyFill="1" applyBorder="1" applyAlignment="1" applyProtection="1">
      <alignment horizontal="right" vertical="center" wrapText="1"/>
      <protection/>
    </xf>
    <xf numFmtId="0" fontId="6" fillId="3" borderId="8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83" fontId="6" fillId="0" borderId="0" xfId="0" applyNumberFormat="1" applyFont="1" applyBorder="1" applyAlignment="1">
      <alignment wrapText="1"/>
    </xf>
    <xf numFmtId="0" fontId="0" fillId="0" borderId="7" xfId="0" applyBorder="1" applyAlignment="1">
      <alignment/>
    </xf>
    <xf numFmtId="181" fontId="7" fillId="0" borderId="5" xfId="18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left" wrapText="1"/>
    </xf>
    <xf numFmtId="187" fontId="6" fillId="0" borderId="0" xfId="18" applyNumberFormat="1" applyFont="1" applyBorder="1" applyAlignment="1">
      <alignment wrapText="1"/>
    </xf>
    <xf numFmtId="187" fontId="7" fillId="0" borderId="0" xfId="18" applyNumberFormat="1" applyFont="1" applyBorder="1" applyAlignment="1">
      <alignment wrapText="1"/>
    </xf>
    <xf numFmtId="187" fontId="6" fillId="0" borderId="7" xfId="0" applyNumberFormat="1" applyFont="1" applyBorder="1" applyAlignment="1">
      <alignment wrapText="1"/>
    </xf>
    <xf numFmtId="178" fontId="6" fillId="0" borderId="0" xfId="15" applyNumberFormat="1" applyFont="1" applyBorder="1" applyAlignment="1">
      <alignment wrapText="1"/>
    </xf>
    <xf numFmtId="181" fontId="11" fillId="0" borderId="6" xfId="18" applyNumberFormat="1" applyFont="1" applyBorder="1" applyAlignment="1">
      <alignment wrapText="1"/>
    </xf>
    <xf numFmtId="0" fontId="12" fillId="0" borderId="0" xfId="0" applyFont="1" applyAlignment="1">
      <alignment/>
    </xf>
    <xf numFmtId="178" fontId="0" fillId="0" borderId="0" xfId="15" applyNumberFormat="1" applyAlignment="1">
      <alignment/>
    </xf>
    <xf numFmtId="187" fontId="9" fillId="0" borderId="0" xfId="0" applyNumberFormat="1" applyFont="1" applyAlignment="1">
      <alignment/>
    </xf>
    <xf numFmtId="0" fontId="11" fillId="0" borderId="9" xfId="0" applyFont="1" applyBorder="1" applyAlignment="1">
      <alignment horizontal="left" wrapText="1"/>
    </xf>
    <xf numFmtId="180" fontId="11" fillId="0" borderId="7" xfId="18" applyNumberFormat="1" applyFont="1" applyBorder="1" applyAlignment="1">
      <alignment wrapText="1"/>
    </xf>
    <xf numFmtId="187" fontId="0" fillId="0" borderId="0" xfId="0" applyNumberFormat="1" applyAlignment="1">
      <alignment/>
    </xf>
    <xf numFmtId="178" fontId="0" fillId="0" borderId="7" xfId="15" applyNumberFormat="1" applyBorder="1" applyAlignment="1">
      <alignment/>
    </xf>
    <xf numFmtId="182" fontId="7" fillId="0" borderId="0" xfId="15" applyNumberFormat="1" applyFont="1" applyBorder="1" applyAlignment="1">
      <alignment wrapText="1"/>
    </xf>
    <xf numFmtId="182" fontId="7" fillId="0" borderId="7" xfId="15" applyNumberFormat="1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1" fillId="0" borderId="9" xfId="0" applyFont="1" applyBorder="1" applyAlignment="1">
      <alignment wrapText="1"/>
    </xf>
    <xf numFmtId="183" fontId="0" fillId="0" borderId="0" xfId="0" applyNumberFormat="1" applyAlignment="1">
      <alignment/>
    </xf>
    <xf numFmtId="0" fontId="12" fillId="0" borderId="6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181" fontId="6" fillId="0" borderId="11" xfId="18" applyNumberFormat="1" applyFont="1" applyBorder="1" applyAlignment="1">
      <alignment wrapText="1"/>
    </xf>
    <xf numFmtId="200" fontId="7" fillId="0" borderId="0" xfId="0" applyNumberFormat="1" applyFont="1" applyBorder="1" applyAlignment="1">
      <alignment wrapText="1"/>
    </xf>
    <xf numFmtId="201" fontId="7" fillId="0" borderId="7" xfId="0" applyNumberFormat="1" applyFont="1" applyBorder="1" applyAlignment="1">
      <alignment wrapText="1"/>
    </xf>
    <xf numFmtId="0" fontId="0" fillId="0" borderId="0" xfId="0" applyBorder="1" applyAlignment="1">
      <alignment/>
    </xf>
    <xf numFmtId="172" fontId="3" fillId="3" borderId="1" xfId="17" applyNumberFormat="1" applyFont="1" applyFill="1" applyBorder="1" applyAlignment="1" applyProtection="1" quotePrefix="1">
      <alignment horizontal="center" vertical="center" wrapText="1"/>
      <protection/>
    </xf>
    <xf numFmtId="37" fontId="2" fillId="3" borderId="1" xfId="17" applyFont="1" applyFill="1" applyBorder="1" applyAlignment="1" applyProtection="1">
      <alignment horizontal="left" vertical="center"/>
      <protection hidden="1"/>
    </xf>
    <xf numFmtId="187" fontId="6" fillId="0" borderId="0" xfId="15" applyNumberFormat="1" applyFont="1" applyBorder="1" applyAlignment="1">
      <alignment wrapText="1"/>
    </xf>
    <xf numFmtId="187" fontId="0" fillId="0" borderId="0" xfId="15" applyNumberFormat="1" applyFont="1" applyAlignment="1">
      <alignment/>
    </xf>
    <xf numFmtId="187" fontId="9" fillId="0" borderId="7" xfId="15" applyNumberFormat="1" applyFont="1" applyBorder="1" applyAlignment="1">
      <alignment wrapText="1"/>
    </xf>
    <xf numFmtId="203" fontId="6" fillId="0" borderId="0" xfId="18" applyNumberFormat="1" applyFont="1" applyBorder="1" applyAlignment="1">
      <alignment wrapText="1"/>
    </xf>
    <xf numFmtId="203" fontId="0" fillId="0" borderId="0" xfId="0" applyNumberFormat="1" applyAlignment="1">
      <alignment/>
    </xf>
    <xf numFmtId="203" fontId="6" fillId="0" borderId="7" xfId="0" applyNumberFormat="1" applyFont="1" applyBorder="1" applyAlignment="1">
      <alignment wrapText="1"/>
    </xf>
    <xf numFmtId="183" fontId="0" fillId="0" borderId="7" xfId="0" applyNumberFormat="1" applyBorder="1" applyAlignment="1">
      <alignment/>
    </xf>
    <xf numFmtId="203" fontId="9" fillId="0" borderId="0" xfId="0" applyNumberFormat="1" applyFont="1" applyAlignment="1">
      <alignment/>
    </xf>
    <xf numFmtId="187" fontId="6" fillId="0" borderId="1" xfId="0" applyNumberFormat="1" applyFont="1" applyBorder="1" applyAlignment="1">
      <alignment wrapText="1"/>
    </xf>
    <xf numFmtId="182" fontId="6" fillId="0" borderId="1" xfId="0" applyNumberFormat="1" applyFont="1" applyBorder="1" applyAlignment="1">
      <alignment wrapText="1"/>
    </xf>
    <xf numFmtId="0" fontId="11" fillId="0" borderId="4" xfId="0" applyFont="1" applyBorder="1" applyAlignment="1">
      <alignment horizontal="left" wrapText="1"/>
    </xf>
    <xf numFmtId="0" fontId="11" fillId="3" borderId="8" xfId="0" applyFont="1" applyFill="1" applyBorder="1" applyAlignment="1">
      <alignment horizontal="left" vertical="center" wrapText="1"/>
    </xf>
    <xf numFmtId="0" fontId="11" fillId="0" borderId="4" xfId="0" applyFont="1" applyBorder="1" applyAlignment="1" quotePrefix="1">
      <alignment horizontal="left" wrapText="1"/>
    </xf>
    <xf numFmtId="178" fontId="12" fillId="0" borderId="0" xfId="15" applyNumberFormat="1" applyFont="1" applyBorder="1" applyAlignment="1">
      <alignment/>
    </xf>
    <xf numFmtId="0" fontId="0" fillId="0" borderId="7" xfId="0" applyBorder="1" applyAlignment="1">
      <alignment horizontal="left"/>
    </xf>
    <xf numFmtId="0" fontId="9" fillId="0" borderId="5" xfId="0" applyFont="1" applyBorder="1" applyAlignment="1">
      <alignment/>
    </xf>
    <xf numFmtId="173" fontId="3" fillId="3" borderId="11" xfId="17" applyNumberFormat="1" applyFont="1" applyFill="1" applyBorder="1" applyAlignment="1" applyProtection="1">
      <alignment horizontal="right" vertical="center" wrapText="1"/>
      <protection/>
    </xf>
    <xf numFmtId="182" fontId="6" fillId="0" borderId="0" xfId="18" applyNumberFormat="1" applyFont="1" applyBorder="1" applyAlignment="1">
      <alignment wrapText="1"/>
    </xf>
    <xf numFmtId="182" fontId="7" fillId="0" borderId="0" xfId="18" applyNumberFormat="1" applyFont="1" applyBorder="1" applyAlignment="1">
      <alignment wrapText="1"/>
    </xf>
    <xf numFmtId="178" fontId="0" fillId="0" borderId="7" xfId="15" applyNumberFormat="1" applyFont="1" applyFill="1" applyBorder="1" applyAlignment="1">
      <alignment/>
    </xf>
    <xf numFmtId="187" fontId="7" fillId="0" borderId="0" xfId="18" applyNumberFormat="1" applyFont="1" applyFill="1" applyBorder="1" applyAlignment="1">
      <alignment wrapText="1"/>
    </xf>
    <xf numFmtId="178" fontId="0" fillId="0" borderId="0" xfId="15" applyNumberFormat="1" applyFill="1" applyBorder="1" applyAlignment="1">
      <alignment/>
    </xf>
    <xf numFmtId="182" fontId="7" fillId="0" borderId="0" xfId="18" applyNumberFormat="1" applyFont="1" applyFill="1" applyBorder="1" applyAlignment="1">
      <alignment wrapText="1"/>
    </xf>
    <xf numFmtId="197" fontId="7" fillId="0" borderId="0" xfId="18" applyNumberFormat="1" applyFont="1" applyBorder="1" applyAlignment="1">
      <alignment wrapText="1"/>
    </xf>
    <xf numFmtId="197" fontId="7" fillId="0" borderId="7" xfId="18" applyNumberFormat="1" applyFont="1" applyBorder="1" applyAlignment="1">
      <alignment wrapText="1"/>
    </xf>
    <xf numFmtId="204" fontId="7" fillId="0" borderId="0" xfId="18" applyNumberFormat="1" applyFont="1" applyBorder="1" applyAlignment="1">
      <alignment wrapText="1"/>
    </xf>
    <xf numFmtId="37" fontId="4" fillId="0" borderId="4" xfId="17" applyFont="1" applyBorder="1" applyAlignment="1" applyProtection="1">
      <alignment wrapText="1"/>
      <protection hidden="1"/>
    </xf>
    <xf numFmtId="37" fontId="4" fillId="0" borderId="9" xfId="17" applyFont="1" applyBorder="1" applyAlignment="1" applyProtection="1">
      <alignment wrapText="1"/>
      <protection hidden="1"/>
    </xf>
    <xf numFmtId="37" fontId="2" fillId="2" borderId="10" xfId="17" applyFont="1" applyFill="1" applyBorder="1" applyAlignment="1" applyProtection="1">
      <alignment horizontal="left" vertical="center"/>
      <protection hidden="1"/>
    </xf>
    <xf numFmtId="37" fontId="4" fillId="3" borderId="10" xfId="17" applyFont="1" applyFill="1" applyBorder="1" applyAlignment="1" applyProtection="1">
      <alignment horizontal="left" vertical="center" wrapText="1"/>
      <protection hidden="1"/>
    </xf>
    <xf numFmtId="37" fontId="4" fillId="0" borderId="4" xfId="17" applyFont="1" applyBorder="1" applyAlignment="1" applyProtection="1">
      <alignment wrapText="1"/>
      <protection hidden="1"/>
    </xf>
    <xf numFmtId="37" fontId="10" fillId="0" borderId="4" xfId="17" applyFont="1" applyBorder="1" applyAlignment="1" applyProtection="1">
      <alignment horizontal="left" wrapText="1"/>
      <protection hidden="1"/>
    </xf>
    <xf numFmtId="37" fontId="2" fillId="0" borderId="10" xfId="17" applyFont="1" applyBorder="1" applyAlignment="1" applyProtection="1">
      <alignment wrapText="1"/>
      <protection hidden="1"/>
    </xf>
    <xf numFmtId="37" fontId="2" fillId="0" borderId="4" xfId="17" applyFont="1" applyBorder="1" applyAlignment="1" applyProtection="1">
      <alignment wrapText="1"/>
      <protection hidden="1"/>
    </xf>
    <xf numFmtId="0" fontId="0" fillId="0" borderId="4" xfId="0" applyBorder="1" applyAlignment="1">
      <alignment/>
    </xf>
    <xf numFmtId="172" fontId="3" fillId="2" borderId="11" xfId="17" applyNumberFormat="1" applyFont="1" applyFill="1" applyBorder="1" applyAlignment="1" applyProtection="1" quotePrefix="1">
      <alignment horizontal="center" vertical="center" wrapText="1"/>
      <protection/>
    </xf>
    <xf numFmtId="176" fontId="1" fillId="0" borderId="0" xfId="17" applyNumberFormat="1" applyFill="1" applyBorder="1" applyProtection="1">
      <alignment/>
      <protection locked="0"/>
    </xf>
    <xf numFmtId="176" fontId="0" fillId="0" borderId="0" xfId="0" applyNumberFormat="1" applyBorder="1" applyAlignment="1">
      <alignment/>
    </xf>
    <xf numFmtId="176" fontId="5" fillId="0" borderId="1" xfId="17" applyNumberFormat="1" applyFont="1" applyFill="1" applyBorder="1" applyProtection="1">
      <alignment/>
      <protection locked="0"/>
    </xf>
    <xf numFmtId="176" fontId="4" fillId="0" borderId="0" xfId="17" applyNumberFormat="1" applyFont="1" applyFill="1" applyBorder="1" applyAlignment="1" applyProtection="1">
      <alignment horizontal="right"/>
      <protection hidden="1"/>
    </xf>
    <xf numFmtId="176" fontId="5" fillId="0" borderId="0" xfId="17" applyNumberFormat="1" applyFont="1" applyFill="1" applyBorder="1" applyProtection="1">
      <alignment/>
      <protection locked="0"/>
    </xf>
    <xf numFmtId="187" fontId="2" fillId="0" borderId="1" xfId="15" applyNumberFormat="1" applyFont="1" applyFill="1" applyBorder="1" applyAlignment="1" applyProtection="1">
      <alignment horizontal="right" vertical="center"/>
      <protection hidden="1"/>
    </xf>
    <xf numFmtId="187" fontId="5" fillId="0" borderId="1" xfId="15" applyNumberFormat="1" applyFont="1" applyFill="1" applyBorder="1" applyAlignment="1" applyProtection="1">
      <alignment horizontal="right" vertical="center"/>
      <protection locked="0"/>
    </xf>
    <xf numFmtId="187" fontId="4" fillId="0" borderId="0" xfId="15" applyNumberFormat="1" applyFont="1" applyBorder="1" applyAlignment="1" applyProtection="1">
      <alignment horizontal="right" vertical="center"/>
      <protection hidden="1"/>
    </xf>
    <xf numFmtId="187" fontId="2" fillId="0" borderId="0" xfId="15" applyNumberFormat="1" applyFont="1" applyBorder="1" applyAlignment="1" applyProtection="1">
      <alignment horizontal="right" vertical="center"/>
      <protection hidden="1"/>
    </xf>
    <xf numFmtId="37" fontId="2" fillId="3" borderId="10" xfId="17" applyFont="1" applyFill="1" applyBorder="1" applyAlignment="1" applyProtection="1">
      <alignment horizontal="center" vertical="center"/>
      <protection hidden="1"/>
    </xf>
    <xf numFmtId="172" fontId="3" fillId="3" borderId="11" xfId="17" applyNumberFormat="1" applyFont="1" applyFill="1" applyBorder="1" applyAlignment="1" applyProtection="1" quotePrefix="1">
      <alignment horizontal="center" vertical="center" wrapText="1"/>
      <protection/>
    </xf>
    <xf numFmtId="0" fontId="0" fillId="0" borderId="4" xfId="0" applyBorder="1" applyAlignment="1">
      <alignment horizontal="center"/>
    </xf>
    <xf numFmtId="37" fontId="4" fillId="0" borderId="0" xfId="17" applyFont="1" applyFill="1" applyBorder="1" applyAlignment="1" applyProtection="1">
      <alignment vertical="center"/>
      <protection hidden="1"/>
    </xf>
    <xf numFmtId="0" fontId="0" fillId="0" borderId="4" xfId="0" applyFont="1" applyBorder="1" applyAlignment="1">
      <alignment horizontal="center"/>
    </xf>
    <xf numFmtId="37" fontId="2" fillId="0" borderId="0" xfId="17" applyFont="1" applyFill="1" applyBorder="1" applyAlignment="1" applyProtection="1">
      <alignment vertical="center"/>
      <protection hidden="1"/>
    </xf>
    <xf numFmtId="37" fontId="4" fillId="0" borderId="0" xfId="17" applyFont="1" applyFill="1" applyBorder="1" applyAlignment="1" applyProtection="1">
      <alignment horizontal="left" vertical="center"/>
      <protection hidden="1"/>
    </xf>
    <xf numFmtId="0" fontId="0" fillId="0" borderId="9" xfId="0" applyBorder="1" applyAlignment="1">
      <alignment/>
    </xf>
    <xf numFmtId="181" fontId="7" fillId="0" borderId="0" xfId="18" applyNumberFormat="1" applyFont="1" applyBorder="1" applyAlignment="1">
      <alignment wrapText="1"/>
    </xf>
    <xf numFmtId="181" fontId="7" fillId="0" borderId="7" xfId="18" applyNumberFormat="1" applyFont="1" applyBorder="1" applyAlignment="1">
      <alignment wrapText="1"/>
    </xf>
    <xf numFmtId="173" fontId="3" fillId="0" borderId="0" xfId="17" applyNumberFormat="1" applyFont="1" applyFill="1" applyBorder="1" applyAlignment="1" applyProtection="1">
      <alignment horizontal="right" vertical="center" wrapText="1"/>
      <protection/>
    </xf>
    <xf numFmtId="0" fontId="13" fillId="3" borderId="2" xfId="0" applyFont="1" applyFill="1" applyBorder="1" applyAlignment="1">
      <alignment horizontal="center" vertical="center" wrapText="1"/>
    </xf>
    <xf numFmtId="194" fontId="13" fillId="0" borderId="0" xfId="18" applyNumberFormat="1" applyFont="1" applyBorder="1" applyAlignment="1">
      <alignment wrapText="1"/>
    </xf>
    <xf numFmtId="194" fontId="14" fillId="0" borderId="0" xfId="18" applyNumberFormat="1" applyFont="1" applyBorder="1" applyAlignment="1">
      <alignment wrapText="1"/>
    </xf>
    <xf numFmtId="194" fontId="13" fillId="0" borderId="7" xfId="18" applyNumberFormat="1" applyFont="1" applyBorder="1" applyAlignment="1">
      <alignment wrapText="1"/>
    </xf>
    <xf numFmtId="0" fontId="6" fillId="3" borderId="10" xfId="0" applyFont="1" applyFill="1" applyBorder="1" applyAlignment="1">
      <alignment horizontal="lef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5" fontId="6" fillId="3" borderId="11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center" wrapText="1"/>
    </xf>
    <xf numFmtId="182" fontId="11" fillId="0" borderId="0" xfId="18" applyNumberFormat="1" applyFont="1" applyBorder="1" applyAlignment="1">
      <alignment wrapText="1"/>
    </xf>
    <xf numFmtId="187" fontId="11" fillId="0" borderId="0" xfId="18" applyNumberFormat="1" applyFont="1" applyFill="1" applyBorder="1" applyAlignment="1">
      <alignment wrapText="1"/>
    </xf>
    <xf numFmtId="173" fontId="3" fillId="0" borderId="4" xfId="17" applyNumberFormat="1" applyFont="1" applyFill="1" applyBorder="1" applyAlignment="1" applyProtection="1">
      <alignment horizontal="right" vertical="center" wrapText="1"/>
      <protection/>
    </xf>
    <xf numFmtId="178" fontId="0" fillId="0" borderId="4" xfId="15" applyNumberFormat="1" applyFill="1" applyBorder="1" applyAlignment="1">
      <alignment/>
    </xf>
    <xf numFmtId="180" fontId="13" fillId="0" borderId="0" xfId="18" applyNumberFormat="1" applyFont="1" applyBorder="1" applyAlignment="1">
      <alignment wrapText="1"/>
    </xf>
    <xf numFmtId="181" fontId="14" fillId="0" borderId="0" xfId="18" applyNumberFormat="1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183" fontId="0" fillId="0" borderId="4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2" fontId="7" fillId="0" borderId="0" xfId="0" applyNumberFormat="1" applyFont="1" applyFill="1" applyBorder="1" applyAlignment="1">
      <alignment wrapText="1"/>
    </xf>
    <xf numFmtId="180" fontId="14" fillId="0" borderId="0" xfId="18" applyNumberFormat="1" applyFont="1" applyBorder="1" applyAlignment="1">
      <alignment wrapText="1"/>
    </xf>
    <xf numFmtId="180" fontId="13" fillId="0" borderId="7" xfId="18" applyNumberFormat="1" applyFont="1" applyBorder="1" applyAlignment="1">
      <alignment wrapText="1"/>
    </xf>
    <xf numFmtId="176" fontId="1" fillId="0" borderId="2" xfId="17" applyNumberFormat="1" applyFill="1" applyBorder="1" applyProtection="1">
      <alignment/>
      <protection locked="0"/>
    </xf>
    <xf numFmtId="176" fontId="1" fillId="0" borderId="0" xfId="17" applyNumberFormat="1" applyFont="1" applyFill="1" applyBorder="1" applyProtection="1">
      <alignment/>
      <protection locked="0"/>
    </xf>
    <xf numFmtId="176" fontId="5" fillId="0" borderId="2" xfId="17" applyNumberFormat="1" applyFont="1" applyFill="1" applyBorder="1" applyProtection="1">
      <alignment/>
      <protection locked="0"/>
    </xf>
    <xf numFmtId="176" fontId="1" fillId="0" borderId="7" xfId="17" applyNumberFormat="1" applyFill="1" applyBorder="1" applyProtection="1">
      <alignment/>
      <protection locked="0"/>
    </xf>
    <xf numFmtId="187" fontId="2" fillId="0" borderId="1" xfId="15" applyNumberFormat="1" applyFont="1" applyBorder="1" applyAlignment="1" applyProtection="1">
      <alignment horizontal="right" vertical="center"/>
      <protection hidden="1"/>
    </xf>
    <xf numFmtId="187" fontId="4" fillId="0" borderId="0" xfId="15" applyNumberFormat="1" applyFont="1" applyFill="1" applyAlignment="1" applyProtection="1">
      <alignment horizontal="right" vertical="center"/>
      <protection hidden="1"/>
    </xf>
    <xf numFmtId="181" fontId="11" fillId="0" borderId="0" xfId="18" applyNumberFormat="1" applyFont="1" applyBorder="1" applyAlignment="1">
      <alignment wrapText="1"/>
    </xf>
    <xf numFmtId="180" fontId="11" fillId="0" borderId="7" xfId="18" applyNumberFormat="1" applyFont="1" applyFill="1" applyBorder="1" applyAlignment="1" quotePrefix="1">
      <alignment horizontal="right" wrapText="1"/>
    </xf>
    <xf numFmtId="183" fontId="0" fillId="0" borderId="0" xfId="0" applyNumberFormat="1" applyFill="1" applyAlignment="1">
      <alignment/>
    </xf>
    <xf numFmtId="180" fontId="13" fillId="0" borderId="1" xfId="18" applyNumberFormat="1" applyFont="1" applyBorder="1" applyAlignment="1">
      <alignment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1362075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</xdr:col>
      <xdr:colOff>666750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5.140625" style="0" customWidth="1"/>
    <col min="3" max="4" width="14.421875" style="0" customWidth="1"/>
  </cols>
  <sheetData>
    <row r="3" ht="25.5" customHeight="1"/>
    <row r="4" spans="1:3" ht="12.75">
      <c r="A4" s="88" t="s">
        <v>9</v>
      </c>
      <c r="B4" s="1"/>
      <c r="C4" s="95"/>
    </row>
    <row r="5" spans="1:3" ht="21" customHeight="1">
      <c r="A5" s="89" t="s">
        <v>0</v>
      </c>
      <c r="B5" s="21">
        <v>40451</v>
      </c>
      <c r="C5" s="76">
        <v>40086</v>
      </c>
    </row>
    <row r="6" spans="1:3" ht="12.75">
      <c r="A6" s="90" t="s">
        <v>10</v>
      </c>
      <c r="B6" s="139">
        <v>2574458</v>
      </c>
      <c r="C6" s="139">
        <v>3064861</v>
      </c>
    </row>
    <row r="7" spans="1:3" ht="13.5" customHeight="1">
      <c r="A7" s="90" t="s">
        <v>11</v>
      </c>
      <c r="B7" s="96">
        <v>7012</v>
      </c>
      <c r="C7" s="96">
        <v>1809</v>
      </c>
    </row>
    <row r="8" spans="1:3" ht="12.75">
      <c r="A8" s="90" t="s">
        <v>12</v>
      </c>
      <c r="B8" s="96">
        <v>156250</v>
      </c>
      <c r="C8" s="96">
        <v>196959</v>
      </c>
    </row>
    <row r="9" spans="1:3" ht="12.75">
      <c r="A9" s="90" t="s">
        <v>13</v>
      </c>
      <c r="B9" s="96">
        <v>-1463573</v>
      </c>
      <c r="C9" s="96">
        <v>-2041019</v>
      </c>
    </row>
    <row r="10" spans="1:3" ht="12.75">
      <c r="A10" s="91" t="s">
        <v>14</v>
      </c>
      <c r="B10" s="96"/>
      <c r="C10" s="96"/>
    </row>
    <row r="11" spans="1:3" ht="12.75">
      <c r="A11" s="90" t="s">
        <v>15</v>
      </c>
      <c r="B11" s="96">
        <v>-577025</v>
      </c>
      <c r="C11" s="96">
        <v>-664590</v>
      </c>
    </row>
    <row r="12" spans="1:3" ht="12.75">
      <c r="A12" s="90" t="s">
        <v>16</v>
      </c>
      <c r="B12" s="96">
        <v>-270035</v>
      </c>
      <c r="C12" s="96">
        <v>-261068</v>
      </c>
    </row>
    <row r="13" spans="1:3" ht="12.75">
      <c r="A13" s="90" t="s">
        <v>17</v>
      </c>
      <c r="B13" s="96">
        <v>-213176</v>
      </c>
      <c r="C13" s="96">
        <v>-196820</v>
      </c>
    </row>
    <row r="14" spans="1:3" ht="12.75">
      <c r="A14" s="90" t="s">
        <v>18</v>
      </c>
      <c r="B14" s="96">
        <v>-26494</v>
      </c>
      <c r="C14" s="96">
        <v>-25636</v>
      </c>
    </row>
    <row r="15" spans="1:3" ht="12.75">
      <c r="A15" s="90" t="s">
        <v>19</v>
      </c>
      <c r="B15" s="96">
        <v>30822</v>
      </c>
      <c r="C15" s="96">
        <v>118782</v>
      </c>
    </row>
    <row r="16" spans="1:3" ht="12.75">
      <c r="A16" s="90"/>
      <c r="B16" s="97"/>
      <c r="C16" s="97"/>
    </row>
    <row r="17" spans="1:3" ht="12.75">
      <c r="A17" s="92" t="s">
        <v>20</v>
      </c>
      <c r="B17" s="98">
        <f>SUM(B6:B15)</f>
        <v>218239</v>
      </c>
      <c r="C17" s="98">
        <f>SUM(C6:C15)</f>
        <v>193278</v>
      </c>
    </row>
    <row r="18" spans="1:3" ht="12.75">
      <c r="A18" s="90"/>
      <c r="B18" s="97"/>
      <c r="C18" s="97"/>
    </row>
    <row r="19" spans="1:3" ht="12.75">
      <c r="A19" s="90" t="s">
        <v>21</v>
      </c>
      <c r="B19" s="99">
        <v>5590</v>
      </c>
      <c r="C19" s="99">
        <v>2003</v>
      </c>
    </row>
    <row r="20" spans="1:3" ht="12.75">
      <c r="A20" s="90" t="s">
        <v>22</v>
      </c>
      <c r="B20" s="99">
        <v>58893</v>
      </c>
      <c r="C20" s="99">
        <v>18970</v>
      </c>
    </row>
    <row r="21" spans="1:3" ht="12.75">
      <c r="A21" s="90" t="s">
        <v>23</v>
      </c>
      <c r="B21" s="99">
        <v>-147325</v>
      </c>
      <c r="C21" s="99">
        <v>-106751</v>
      </c>
    </row>
    <row r="22" spans="1:3" ht="12.75">
      <c r="A22" s="90"/>
      <c r="B22" s="99"/>
      <c r="C22" s="99"/>
    </row>
    <row r="23" spans="1:3" ht="12.75">
      <c r="A23" s="92" t="s">
        <v>64</v>
      </c>
      <c r="B23" s="98">
        <f>SUM(B19:B21)</f>
        <v>-82842</v>
      </c>
      <c r="C23" s="98">
        <f>SUM(C19:C21)</f>
        <v>-85778</v>
      </c>
    </row>
    <row r="24" spans="1:3" ht="12.75">
      <c r="A24" s="93"/>
      <c r="B24" s="100"/>
      <c r="C24" s="100"/>
    </row>
    <row r="25" spans="1:3" ht="12.75">
      <c r="A25" s="90" t="s">
        <v>18</v>
      </c>
      <c r="B25" s="140">
        <v>0</v>
      </c>
      <c r="C25" s="140">
        <v>-15705</v>
      </c>
    </row>
    <row r="26" spans="1:3" ht="12.75">
      <c r="A26" s="94"/>
      <c r="B26" s="97"/>
      <c r="C26" s="97"/>
    </row>
    <row r="27" spans="1:3" ht="12.75">
      <c r="A27" s="92" t="s">
        <v>24</v>
      </c>
      <c r="B27" s="98">
        <f>B17+B23+B25</f>
        <v>135397</v>
      </c>
      <c r="C27" s="98">
        <f>C17+C23+C25</f>
        <v>91795</v>
      </c>
    </row>
    <row r="28" spans="1:3" ht="12.75">
      <c r="A28" s="94"/>
      <c r="B28" s="100"/>
      <c r="C28" s="100"/>
    </row>
    <row r="29" spans="1:3" ht="12.75">
      <c r="A29" s="86" t="s">
        <v>65</v>
      </c>
      <c r="B29" s="140">
        <v>-56295.08892</v>
      </c>
      <c r="C29" s="140">
        <v>-42536</v>
      </c>
    </row>
    <row r="30" spans="1:3" ht="12.75">
      <c r="A30" s="93"/>
      <c r="B30" s="100"/>
      <c r="C30" s="100"/>
    </row>
    <row r="31" spans="1:3" ht="12.75">
      <c r="A31" s="92" t="s">
        <v>66</v>
      </c>
      <c r="B31" s="98">
        <f>SUM(B27+B29)</f>
        <v>79101.91107999999</v>
      </c>
      <c r="C31" s="98">
        <f>SUM(C27+C29)</f>
        <v>49259</v>
      </c>
    </row>
    <row r="32" spans="1:3" ht="7.5" customHeight="1">
      <c r="A32" s="94"/>
      <c r="B32" s="141"/>
      <c r="C32" s="141"/>
    </row>
    <row r="33" spans="2:3" ht="9" customHeight="1">
      <c r="B33" s="97"/>
      <c r="C33" s="97"/>
    </row>
    <row r="34" spans="1:3" ht="12.75">
      <c r="A34" s="86" t="s">
        <v>84</v>
      </c>
      <c r="B34" s="96">
        <v>68355</v>
      </c>
      <c r="C34" s="96">
        <v>42042</v>
      </c>
    </row>
    <row r="35" spans="1:3" ht="12.75">
      <c r="A35" s="87" t="s">
        <v>85</v>
      </c>
      <c r="B35" s="142">
        <v>10747</v>
      </c>
      <c r="C35" s="142">
        <v>7217</v>
      </c>
    </row>
  </sheetData>
  <printOptions/>
  <pageMargins left="0.75" right="0.75" top="1" bottom="1" header="0.5" footer="0.5"/>
  <pageSetup horizontalDpi="600" verticalDpi="600" orientation="landscape" paperSize="9" r:id="rId2"/>
  <ignoredErrors>
    <ignoredError sqref="B17:C3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2"/>
  <sheetViews>
    <sheetView workbookViewId="0" topLeftCell="A1">
      <selection activeCell="A1" sqref="A1"/>
    </sheetView>
  </sheetViews>
  <sheetFormatPr defaultColWidth="9.140625" defaultRowHeight="12.75"/>
  <cols>
    <col min="1" max="1" width="8.421875" style="33" bestFit="1" customWidth="1"/>
    <col min="2" max="2" width="49.57421875" style="0" bestFit="1" customWidth="1"/>
    <col min="3" max="3" width="16.7109375" style="0" customWidth="1"/>
    <col min="4" max="4" width="15.28125" style="0" customWidth="1"/>
  </cols>
  <sheetData>
    <row r="5" spans="1:4" ht="12.75">
      <c r="A5" s="105"/>
      <c r="B5" s="59" t="s">
        <v>69</v>
      </c>
      <c r="C5" s="58">
        <v>40451</v>
      </c>
      <c r="D5" s="106">
        <v>40178</v>
      </c>
    </row>
    <row r="6" spans="1:4" ht="12.75">
      <c r="A6" s="107" t="s">
        <v>2</v>
      </c>
      <c r="B6" s="8" t="s">
        <v>25</v>
      </c>
      <c r="C6" s="143">
        <v>262.4</v>
      </c>
      <c r="D6" s="143">
        <v>350.33176901</v>
      </c>
    </row>
    <row r="7" spans="1:4" ht="12.75">
      <c r="A7" s="107"/>
      <c r="B7" s="108"/>
      <c r="C7" s="144"/>
      <c r="D7" s="144"/>
    </row>
    <row r="8" spans="1:4" s="7" customFormat="1" ht="12.75">
      <c r="A8" s="109" t="s">
        <v>3</v>
      </c>
      <c r="B8" s="9" t="s">
        <v>26</v>
      </c>
      <c r="C8" s="101">
        <v>29.7</v>
      </c>
      <c r="D8" s="101">
        <v>20.65773146</v>
      </c>
    </row>
    <row r="9" spans="1:4" ht="12.75">
      <c r="A9" s="107"/>
      <c r="B9" s="108"/>
      <c r="C9" s="144"/>
      <c r="D9" s="144"/>
    </row>
    <row r="10" spans="1:4" ht="12.75">
      <c r="A10" s="107"/>
      <c r="B10" s="108" t="s">
        <v>27</v>
      </c>
      <c r="C10" s="144">
        <v>-23.2</v>
      </c>
      <c r="D10" s="144">
        <v>-22.54108647</v>
      </c>
    </row>
    <row r="11" spans="1:4" ht="12.75">
      <c r="A11" s="107"/>
      <c r="B11" s="108" t="s">
        <v>28</v>
      </c>
      <c r="C11" s="144">
        <v>-88.4</v>
      </c>
      <c r="D11" s="144">
        <v>-75.05382804999999</v>
      </c>
    </row>
    <row r="12" spans="1:4" ht="12.75">
      <c r="A12" s="107"/>
      <c r="B12" s="108" t="s">
        <v>29</v>
      </c>
      <c r="C12" s="144">
        <v>-14.09</v>
      </c>
      <c r="D12" s="144">
        <v>-14.31100268</v>
      </c>
    </row>
    <row r="13" spans="1:4" ht="12.75">
      <c r="A13" s="107"/>
      <c r="B13" s="108" t="s">
        <v>30</v>
      </c>
      <c r="C13" s="144">
        <v>-4.09</v>
      </c>
      <c r="D13" s="144">
        <v>-7.1483123399999995</v>
      </c>
    </row>
    <row r="14" spans="1:4" ht="12.75">
      <c r="A14" s="107"/>
      <c r="B14" s="108"/>
      <c r="C14" s="144"/>
      <c r="D14" s="144"/>
    </row>
    <row r="15" spans="1:4" ht="12.75">
      <c r="A15" s="107" t="s">
        <v>4</v>
      </c>
      <c r="B15" s="8" t="s">
        <v>31</v>
      </c>
      <c r="C15" s="102">
        <f>SUM(C10:C13)</f>
        <v>-129.78</v>
      </c>
      <c r="D15" s="102">
        <f>SUM(D10:D13)</f>
        <v>-119.05422954</v>
      </c>
    </row>
    <row r="16" spans="1:4" ht="12.75">
      <c r="A16" s="94"/>
      <c r="B16" s="108"/>
      <c r="C16" s="144"/>
      <c r="D16" s="144"/>
    </row>
    <row r="17" spans="1:4" ht="12.75">
      <c r="A17" s="94" t="s">
        <v>5</v>
      </c>
      <c r="B17" s="8" t="s">
        <v>32</v>
      </c>
      <c r="C17" s="101">
        <f>+C15+C8+C6</f>
        <v>162.32</v>
      </c>
      <c r="D17" s="101">
        <f>+D15+D8+D6</f>
        <v>251.93527093000003</v>
      </c>
    </row>
    <row r="18" spans="1:4" ht="12.75">
      <c r="A18" s="94"/>
      <c r="B18" s="110"/>
      <c r="C18" s="144"/>
      <c r="D18" s="144"/>
    </row>
    <row r="19" spans="1:4" ht="12.75">
      <c r="A19" s="107" t="s">
        <v>6</v>
      </c>
      <c r="B19" s="8" t="s">
        <v>33</v>
      </c>
      <c r="C19" s="101">
        <v>10</v>
      </c>
      <c r="D19" s="101">
        <v>10.11001371</v>
      </c>
    </row>
    <row r="20" spans="1:4" ht="12.75">
      <c r="A20" s="107"/>
      <c r="B20" s="108"/>
      <c r="C20" s="144"/>
      <c r="D20" s="144"/>
    </row>
    <row r="21" spans="1:4" ht="12.75">
      <c r="A21" s="107"/>
      <c r="B21" s="108" t="s">
        <v>34</v>
      </c>
      <c r="C21" s="144">
        <v>-362.3</v>
      </c>
      <c r="D21" s="144">
        <v>-394.0248748</v>
      </c>
    </row>
    <row r="22" spans="1:4" ht="12.75">
      <c r="A22" s="107"/>
      <c r="B22" s="108" t="s">
        <v>35</v>
      </c>
      <c r="C22" s="144">
        <v>-1641.9</v>
      </c>
      <c r="D22" s="144">
        <v>-1631.52361757</v>
      </c>
    </row>
    <row r="23" spans="1:4" ht="12.75">
      <c r="A23" s="107"/>
      <c r="B23" s="108" t="s">
        <v>36</v>
      </c>
      <c r="C23" s="144">
        <v>-121.1</v>
      </c>
      <c r="D23" s="144">
        <v>-118.8838411</v>
      </c>
    </row>
    <row r="24" spans="1:4" ht="12.75">
      <c r="A24" s="107"/>
      <c r="B24" s="111" t="s">
        <v>37</v>
      </c>
      <c r="C24" s="144">
        <v>-10</v>
      </c>
      <c r="D24" s="144">
        <v>-9.37868765</v>
      </c>
    </row>
    <row r="25" spans="1:4" ht="12.75">
      <c r="A25" s="107"/>
      <c r="B25" s="57"/>
      <c r="C25" s="103"/>
      <c r="D25" s="103"/>
    </row>
    <row r="26" spans="1:4" ht="12.75">
      <c r="A26" s="107" t="s">
        <v>7</v>
      </c>
      <c r="B26" s="8" t="s">
        <v>38</v>
      </c>
      <c r="C26" s="102">
        <f>SUM(C21:C25)</f>
        <v>-2135.3</v>
      </c>
      <c r="D26" s="102">
        <f>SUM(D21:D25)</f>
        <v>-2153.81102112</v>
      </c>
    </row>
    <row r="27" spans="1:4" ht="12.75">
      <c r="A27" s="94"/>
      <c r="B27" s="111"/>
      <c r="C27" s="104"/>
      <c r="D27" s="104"/>
    </row>
    <row r="28" spans="1:4" ht="12.75">
      <c r="A28" s="94" t="s">
        <v>67</v>
      </c>
      <c r="B28" s="8" t="s">
        <v>39</v>
      </c>
      <c r="C28" s="102">
        <f>C19+C26</f>
        <v>-2125.3</v>
      </c>
      <c r="D28" s="102">
        <f>D19+D26</f>
        <v>-2143.70100741</v>
      </c>
    </row>
    <row r="29" spans="1:4" ht="12.75">
      <c r="A29" s="94"/>
      <c r="B29" s="111"/>
      <c r="C29" s="104"/>
      <c r="D29" s="104"/>
    </row>
    <row r="30" spans="1:4" ht="12.75">
      <c r="A30" s="112" t="s">
        <v>68</v>
      </c>
      <c r="B30" s="8" t="s">
        <v>40</v>
      </c>
      <c r="C30" s="101">
        <f>+C28+C17</f>
        <v>-1962.9800000000002</v>
      </c>
      <c r="D30" s="101">
        <f>+D28+D17</f>
        <v>-1891.7657364799998</v>
      </c>
    </row>
    <row r="31" spans="2:4" ht="12.75">
      <c r="B31" s="10"/>
      <c r="C31" s="11"/>
      <c r="D31" s="11"/>
    </row>
    <row r="32" spans="2:4" ht="12.75">
      <c r="B32" s="10"/>
      <c r="C32" s="11"/>
      <c r="D32" s="11"/>
    </row>
  </sheetData>
  <printOptions/>
  <pageMargins left="0.75" right="0.75" top="1" bottom="1" header="0.5" footer="0.5"/>
  <pageSetup horizontalDpi="600" verticalDpi="600" orientation="portrait" paperSize="9" r:id="rId2"/>
  <ignoredErrors>
    <ignoredError sqref="C15:D2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2:G20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1.57421875" style="0" bestFit="1" customWidth="1"/>
    <col min="3" max="3" width="10.00390625" style="0" bestFit="1" customWidth="1"/>
    <col min="4" max="4" width="10.7109375" style="0" customWidth="1"/>
    <col min="5" max="5" width="8.421875" style="0" bestFit="1" customWidth="1"/>
    <col min="6" max="6" width="10.8515625" style="0" customWidth="1"/>
    <col min="7" max="7" width="12.8515625" style="0" customWidth="1"/>
  </cols>
  <sheetData>
    <row r="2" spans="1:7" ht="12.75">
      <c r="A2" s="120" t="s">
        <v>70</v>
      </c>
      <c r="B2" s="121">
        <v>40451</v>
      </c>
      <c r="C2" s="122" t="s">
        <v>1</v>
      </c>
      <c r="D2" s="121">
        <v>40086</v>
      </c>
      <c r="E2" s="122" t="s">
        <v>1</v>
      </c>
      <c r="F2" s="123" t="s">
        <v>48</v>
      </c>
      <c r="G2" s="124" t="s">
        <v>47</v>
      </c>
    </row>
    <row r="3" spans="1:7" s="18" customFormat="1" ht="12.75">
      <c r="A3" s="23" t="s">
        <v>41</v>
      </c>
      <c r="B3" s="35">
        <v>821.9933839800002</v>
      </c>
      <c r="C3" s="117">
        <f>+B3/B$3</f>
        <v>1</v>
      </c>
      <c r="D3" s="35">
        <v>907.8047065799999</v>
      </c>
      <c r="E3" s="117">
        <f>+D3/D$3</f>
        <v>1</v>
      </c>
      <c r="F3" s="77">
        <f>B3-D3</f>
        <v>-85.8113225999997</v>
      </c>
      <c r="G3" s="20">
        <f>B3/D3-1</f>
        <v>-0.09452619266899298</v>
      </c>
    </row>
    <row r="4" spans="1:7" ht="12.75">
      <c r="A4" s="24" t="s">
        <v>42</v>
      </c>
      <c r="B4" s="36">
        <v>-664.102505530233</v>
      </c>
      <c r="C4" s="118">
        <f>+B4/B$3</f>
        <v>-0.8079170933404874</v>
      </c>
      <c r="D4" s="36">
        <v>-788.4452176291769</v>
      </c>
      <c r="E4" s="118">
        <f>+D4/D$3</f>
        <v>-0.8685185391905604</v>
      </c>
      <c r="F4" s="85">
        <f>B4-D4</f>
        <v>124.34271209894393</v>
      </c>
      <c r="G4" s="31">
        <f>B4/D4-1</f>
        <v>-0.15770621638474447</v>
      </c>
    </row>
    <row r="5" spans="1:7" ht="12.75">
      <c r="A5" s="24" t="s">
        <v>16</v>
      </c>
      <c r="B5" s="36">
        <v>-46.10943522976713</v>
      </c>
      <c r="C5" s="118">
        <f>+B5/B$3</f>
        <v>-0.056094654930810256</v>
      </c>
      <c r="D5" s="36">
        <v>-45.561045960823186</v>
      </c>
      <c r="E5" s="118">
        <f>+D5/D$3</f>
        <v>-0.050188157905092484</v>
      </c>
      <c r="F5" s="85">
        <f>B5-D5</f>
        <v>-0.5483892689439429</v>
      </c>
      <c r="G5" s="31">
        <f>B5/D5-1</f>
        <v>0.012036362585167382</v>
      </c>
    </row>
    <row r="6" spans="1:7" ht="12.75">
      <c r="A6" s="24" t="s">
        <v>43</v>
      </c>
      <c r="B6" s="36">
        <v>18.91448019</v>
      </c>
      <c r="C6" s="118">
        <f>+B6/B$3</f>
        <v>0.023010501737152918</v>
      </c>
      <c r="D6" s="36">
        <v>41.805204429999996</v>
      </c>
      <c r="E6" s="118">
        <f>+D6/D$3</f>
        <v>0.04605087870440109</v>
      </c>
      <c r="F6" s="78">
        <f>B6-D6</f>
        <v>-22.890724239999997</v>
      </c>
      <c r="G6" s="31">
        <f>B6/D6-1</f>
        <v>-0.5475568066729342</v>
      </c>
    </row>
    <row r="7" spans="1:7" s="18" customFormat="1" ht="12.75">
      <c r="A7" s="25" t="s">
        <v>44</v>
      </c>
      <c r="B7" s="37">
        <f>SUM(B3:B6)</f>
        <v>130.6959234100001</v>
      </c>
      <c r="C7" s="119">
        <f>+B7/B$3</f>
        <v>0.15899875346585518</v>
      </c>
      <c r="D7" s="37">
        <f>SUM(D3:D6)</f>
        <v>115.60364741999982</v>
      </c>
      <c r="E7" s="119">
        <f>+D7/D$3</f>
        <v>0.12734418160874814</v>
      </c>
      <c r="F7" s="16">
        <f>B7-D7</f>
        <v>15.092275990000275</v>
      </c>
      <c r="G7" s="17">
        <f>B7/D7-1</f>
        <v>0.1305519014912091</v>
      </c>
    </row>
    <row r="8" ht="12.75">
      <c r="A8" s="26"/>
    </row>
    <row r="9" spans="1:7" ht="12.75">
      <c r="A9" s="125" t="s">
        <v>74</v>
      </c>
      <c r="B9" s="121">
        <f>B2</f>
        <v>40451</v>
      </c>
      <c r="C9" s="121">
        <f>D2</f>
        <v>40086</v>
      </c>
      <c r="D9" s="123" t="str">
        <f>F2</f>
        <v>Ch.</v>
      </c>
      <c r="E9" s="124" t="str">
        <f>G2</f>
        <v>Ch. %</v>
      </c>
      <c r="F9" s="115"/>
      <c r="G9" s="115"/>
    </row>
    <row r="10" spans="1:7" ht="12.75">
      <c r="A10" s="24" t="s">
        <v>71</v>
      </c>
      <c r="B10" s="41">
        <v>1650.4808302949998</v>
      </c>
      <c r="C10" s="41">
        <v>1517.03723</v>
      </c>
      <c r="D10" s="78">
        <f>B10-C10</f>
        <v>133.4436002949999</v>
      </c>
      <c r="E10" s="113">
        <f>B10/C10-1</f>
        <v>0.08796329955264182</v>
      </c>
      <c r="F10" s="80"/>
      <c r="G10" s="80"/>
    </row>
    <row r="11" spans="1:7" ht="12.75">
      <c r="A11" s="24" t="s">
        <v>72</v>
      </c>
      <c r="B11" s="41">
        <v>1990.136517</v>
      </c>
      <c r="C11" s="41">
        <v>1868.9421029999999</v>
      </c>
      <c r="D11" s="83">
        <f>B11-C11</f>
        <v>121.19441400000005</v>
      </c>
      <c r="E11" s="113">
        <f>B11/C11-1</f>
        <v>0.06484653205974689</v>
      </c>
      <c r="F11" s="80"/>
      <c r="G11" s="80"/>
    </row>
    <row r="12" spans="1:7" s="40" customFormat="1" ht="12.75">
      <c r="A12" s="72" t="s">
        <v>73</v>
      </c>
      <c r="B12" s="73">
        <v>524.11</v>
      </c>
      <c r="C12" s="73">
        <v>461.22399999999993</v>
      </c>
      <c r="D12" s="126">
        <f>B12-C12</f>
        <v>62.88600000000008</v>
      </c>
      <c r="E12" s="145">
        <f>B12/C12-1</f>
        <v>0.13634589700449262</v>
      </c>
      <c r="F12" s="127"/>
      <c r="G12" s="127"/>
    </row>
    <row r="13" spans="1:7" ht="12.75">
      <c r="A13" s="74" t="s">
        <v>78</v>
      </c>
      <c r="B13" s="79">
        <v>355.0430015464924</v>
      </c>
      <c r="C13" s="79">
        <v>301.8062525438476</v>
      </c>
      <c r="D13" s="84">
        <f>B13-C13</f>
        <v>53.236749002644785</v>
      </c>
      <c r="E13" s="114">
        <f>B13/C13-1</f>
        <v>0.1763937908970601</v>
      </c>
      <c r="F13" s="80"/>
      <c r="G13" s="80"/>
    </row>
    <row r="14" ht="16.5" customHeight="1"/>
    <row r="15" spans="1:5" ht="12.75">
      <c r="A15" s="125" t="s">
        <v>8</v>
      </c>
      <c r="B15" s="121">
        <f>B9</f>
        <v>40451</v>
      </c>
      <c r="C15" s="121">
        <f>C9</f>
        <v>40086</v>
      </c>
      <c r="D15" s="123" t="str">
        <f>D9</f>
        <v>Ch.</v>
      </c>
      <c r="E15" s="124" t="str">
        <f>E9</f>
        <v>Ch. %</v>
      </c>
    </row>
    <row r="16" spans="1:5" ht="12.75">
      <c r="A16" s="23" t="s">
        <v>44</v>
      </c>
      <c r="B16" s="38">
        <f>B7</f>
        <v>130.6959234100001</v>
      </c>
      <c r="C16" s="38">
        <f>D7</f>
        <v>115.60364741999982</v>
      </c>
      <c r="D16" s="19">
        <f>B16-C16</f>
        <v>15.092275990000275</v>
      </c>
      <c r="E16" s="20">
        <f>B16/C16-1</f>
        <v>0.1305519014912091</v>
      </c>
    </row>
    <row r="17" spans="1:5" s="40" customFormat="1" ht="12.75">
      <c r="A17" s="24" t="s">
        <v>45</v>
      </c>
      <c r="B17" s="51">
        <v>431.415</v>
      </c>
      <c r="C17" s="51">
        <v>390.0977</v>
      </c>
      <c r="D17" s="14">
        <f>B17-C17</f>
        <v>41.317300000000046</v>
      </c>
      <c r="E17" s="12">
        <f>B17/C17-1</f>
        <v>0.10591526174084098</v>
      </c>
    </row>
    <row r="18" spans="1:5" ht="12.75">
      <c r="A18" s="43" t="s">
        <v>46</v>
      </c>
      <c r="B18" s="44">
        <f>+B16/B17</f>
        <v>0.302947100610781</v>
      </c>
      <c r="C18" s="44">
        <f>C16/C17</f>
        <v>0.29634537045463183</v>
      </c>
      <c r="D18" s="146" t="s">
        <v>86</v>
      </c>
      <c r="E18" s="39"/>
    </row>
    <row r="19" ht="12.75">
      <c r="A19" s="26"/>
    </row>
    <row r="20" ht="12.75">
      <c r="A20" s="26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16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4" width="10.140625" style="0" bestFit="1" customWidth="1"/>
    <col min="5" max="5" width="11.57421875" style="0" bestFit="1" customWidth="1"/>
    <col min="6" max="6" width="10.8515625" style="0" customWidth="1"/>
    <col min="7" max="7" width="11.57421875" style="0" customWidth="1"/>
  </cols>
  <sheetData>
    <row r="1" ht="12.75">
      <c r="A1" s="26"/>
    </row>
    <row r="2" spans="1:7" ht="12.75">
      <c r="A2" s="120" t="s">
        <v>70</v>
      </c>
      <c r="B2" s="121">
        <f>+GAS!B2</f>
        <v>40451</v>
      </c>
      <c r="C2" s="122" t="s">
        <v>1</v>
      </c>
      <c r="D2" s="121">
        <f>+GAS!D2</f>
        <v>40086</v>
      </c>
      <c r="E2" s="122" t="s">
        <v>1</v>
      </c>
      <c r="F2" s="123" t="s">
        <v>48</v>
      </c>
      <c r="G2" s="124" t="s">
        <v>49</v>
      </c>
    </row>
    <row r="3" spans="1:7" ht="12.75">
      <c r="A3" s="23" t="str">
        <f>GAS!A3</f>
        <v>Revenues</v>
      </c>
      <c r="B3" s="60">
        <v>996.1944478199998</v>
      </c>
      <c r="C3" s="130">
        <f>+B3/B$3</f>
        <v>1</v>
      </c>
      <c r="D3" s="60">
        <v>1457.87077192</v>
      </c>
      <c r="E3" s="130">
        <f>+D3/D$3</f>
        <v>1</v>
      </c>
      <c r="F3" s="77">
        <f>B3-D3</f>
        <v>-461.6763241000001</v>
      </c>
      <c r="G3" s="20">
        <f>B3/D3-1</f>
        <v>-0.3166784964705599</v>
      </c>
    </row>
    <row r="4" spans="1:7" ht="12.75">
      <c r="A4" s="34" t="str">
        <f>GAS!A4</f>
        <v>Operating costs</v>
      </c>
      <c r="B4" s="61">
        <v>-947.6908488700003</v>
      </c>
      <c r="C4" s="131">
        <f>+B4/B$3</f>
        <v>-0.9513111129497446</v>
      </c>
      <c r="D4" s="61">
        <v>-1425.31921375</v>
      </c>
      <c r="E4" s="131">
        <f>+D4/D$3</f>
        <v>-0.9776718493868082</v>
      </c>
      <c r="F4" s="85">
        <f>B4-D4</f>
        <v>477.6283648799997</v>
      </c>
      <c r="G4" s="31">
        <f>B4/D4-1</f>
        <v>-0.33510273366999976</v>
      </c>
    </row>
    <row r="5" spans="1:7" ht="12.75">
      <c r="A5" s="34" t="str">
        <f>GAS!A5</f>
        <v>Personnel costs</v>
      </c>
      <c r="B5" s="61">
        <v>-17.05382793</v>
      </c>
      <c r="C5" s="131">
        <f>+B5/B$3</f>
        <v>-0.017118975082946276</v>
      </c>
      <c r="D5" s="61">
        <v>-16.936576969999997</v>
      </c>
      <c r="E5" s="131">
        <f>+D5/D$3</f>
        <v>-0.011617337624304457</v>
      </c>
      <c r="F5" s="85">
        <f>B5-D5</f>
        <v>-0.11725096000000335</v>
      </c>
      <c r="G5" s="31">
        <f>B5/D5-1</f>
        <v>0.006922943178405694</v>
      </c>
    </row>
    <row r="6" spans="1:7" ht="12.75">
      <c r="A6" s="34" t="str">
        <f>GAS!A6</f>
        <v>Capitalisations</v>
      </c>
      <c r="B6" s="61">
        <v>8.91050207</v>
      </c>
      <c r="C6" s="118">
        <f>+B6/B$3</f>
        <v>0.008944540987453906</v>
      </c>
      <c r="D6" s="61">
        <v>16.9732704</v>
      </c>
      <c r="E6" s="118">
        <f>+D6/D$3</f>
        <v>0.011642506816736842</v>
      </c>
      <c r="F6" s="78">
        <f>B6-D6</f>
        <v>-8.06276833</v>
      </c>
      <c r="G6" s="31">
        <f>B6/D6-1</f>
        <v>-0.47502738953596124</v>
      </c>
    </row>
    <row r="7" spans="1:7" ht="12.75">
      <c r="A7" s="25" t="str">
        <f>GAS!A7</f>
        <v>EBITDA</v>
      </c>
      <c r="B7" s="62">
        <f>SUM(B3:B6)</f>
        <v>40.36027308999951</v>
      </c>
      <c r="C7" s="119">
        <f>B7/B$3</f>
        <v>0.040514452954763025</v>
      </c>
      <c r="D7" s="62">
        <f>SUM(D3:D6)</f>
        <v>32.58825159999991</v>
      </c>
      <c r="E7" s="119">
        <f>D7/D$3</f>
        <v>0.022353319805624154</v>
      </c>
      <c r="F7" s="16">
        <f>B7-D7</f>
        <v>7.772021489999602</v>
      </c>
      <c r="G7" s="17">
        <f>B7/D7-1</f>
        <v>0.23849151483780817</v>
      </c>
    </row>
    <row r="8" ht="12.75">
      <c r="A8" s="26"/>
    </row>
    <row r="9" spans="1:7" ht="12.75">
      <c r="A9" s="125" t="s">
        <v>76</v>
      </c>
      <c r="B9" s="121">
        <f>B2</f>
        <v>40451</v>
      </c>
      <c r="C9" s="121">
        <f>D2</f>
        <v>40086</v>
      </c>
      <c r="D9" s="123" t="str">
        <f>F2</f>
        <v>Ch.</v>
      </c>
      <c r="E9" s="124" t="str">
        <f>G2</f>
        <v>Ch.%</v>
      </c>
      <c r="F9" s="128"/>
      <c r="G9" s="115"/>
    </row>
    <row r="10" spans="1:7" ht="12.75">
      <c r="A10" s="24" t="s">
        <v>75</v>
      </c>
      <c r="B10" s="41">
        <v>5712.780503</v>
      </c>
      <c r="C10" s="41">
        <v>5111.370449000001</v>
      </c>
      <c r="D10" s="47">
        <f>B10-C10</f>
        <v>601.410053999999</v>
      </c>
      <c r="E10" s="12">
        <f>B10/C10-1</f>
        <v>0.11766121434568699</v>
      </c>
      <c r="F10" s="129"/>
      <c r="G10" s="81"/>
    </row>
    <row r="11" spans="1:7" ht="12.75">
      <c r="A11" s="27" t="s">
        <v>77</v>
      </c>
      <c r="B11" s="46">
        <v>1657.131037112114</v>
      </c>
      <c r="C11" s="46">
        <v>1619.5702620000002</v>
      </c>
      <c r="D11" s="48">
        <f>B11-C11</f>
        <v>37.56077511211379</v>
      </c>
      <c r="E11" s="13">
        <f>B11/C11-1</f>
        <v>0.023191815751006706</v>
      </c>
      <c r="F11" s="129"/>
      <c r="G11" s="81"/>
    </row>
    <row r="12" ht="12.75">
      <c r="A12" s="26"/>
    </row>
    <row r="13" spans="1:5" ht="12.75">
      <c r="A13" s="125" t="s">
        <v>8</v>
      </c>
      <c r="B13" s="121">
        <f>+GAS!B15</f>
        <v>40451</v>
      </c>
      <c r="C13" s="121">
        <f>C9</f>
        <v>40086</v>
      </c>
      <c r="D13" s="123" t="str">
        <f>D9</f>
        <v>Ch.</v>
      </c>
      <c r="E13" s="124" t="str">
        <f>E9</f>
        <v>Ch.%</v>
      </c>
    </row>
    <row r="14" spans="1:5" s="18" customFormat="1" ht="12.75">
      <c r="A14" s="49" t="str">
        <f>GAS!A16</f>
        <v>EBITDA</v>
      </c>
      <c r="B14" s="42">
        <f>B7</f>
        <v>40.36027308999951</v>
      </c>
      <c r="C14" s="29">
        <f>D7</f>
        <v>32.58825159999991</v>
      </c>
      <c r="D14" s="19">
        <f>B14-C14</f>
        <v>7.772021489999602</v>
      </c>
      <c r="E14" s="20">
        <f>B14/C14-1</f>
        <v>0.23849151483780817</v>
      </c>
    </row>
    <row r="15" spans="1:5" ht="12.75">
      <c r="A15" s="4" t="str">
        <f>GAS!A17</f>
        <v>Group Ebitda</v>
      </c>
      <c r="B15" s="147">
        <v>431.415</v>
      </c>
      <c r="C15" s="51">
        <v>390.0977</v>
      </c>
      <c r="D15" s="32">
        <f>B15-C15</f>
        <v>41.317300000000046</v>
      </c>
      <c r="E15" s="31">
        <f>B15/C15-1</f>
        <v>0.10591526174084098</v>
      </c>
    </row>
    <row r="16" spans="1:5" s="40" customFormat="1" ht="12.75">
      <c r="A16" s="50" t="str">
        <f>GAS!A18</f>
        <v>Incidence %</v>
      </c>
      <c r="B16" s="44">
        <f>+B14/B15</f>
        <v>0.09355324476432092</v>
      </c>
      <c r="C16" s="44">
        <f>+C14/C15</f>
        <v>0.08353869197383094</v>
      </c>
      <c r="D16" s="146" t="s">
        <v>83</v>
      </c>
      <c r="E16" s="39"/>
    </row>
  </sheetData>
  <printOptions/>
  <pageMargins left="0.75" right="0.75" top="1" bottom="1" header="0.5" footer="0.5"/>
  <pageSetup orientation="portrait" paperSize="9"/>
  <ignoredErrors>
    <ignoredError sqref="C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G18"/>
  <sheetViews>
    <sheetView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2" width="11.57421875" style="0" bestFit="1" customWidth="1"/>
    <col min="3" max="3" width="10.140625" style="0" bestFit="1" customWidth="1"/>
    <col min="4" max="4" width="11.28125" style="0" customWidth="1"/>
    <col min="5" max="5" width="8.421875" style="0" bestFit="1" customWidth="1"/>
    <col min="6" max="6" width="9.28125" style="0" customWidth="1"/>
    <col min="7" max="7" width="12.7109375" style="0" bestFit="1" customWidth="1"/>
  </cols>
  <sheetData>
    <row r="2" spans="1:7" ht="12.75">
      <c r="A2" s="22" t="s">
        <v>70</v>
      </c>
      <c r="B2" s="2">
        <f>+Elecricity!B2</f>
        <v>40451</v>
      </c>
      <c r="C2" s="116" t="s">
        <v>1</v>
      </c>
      <c r="D2" s="2">
        <f>+Elecricity!D2</f>
        <v>40086</v>
      </c>
      <c r="E2" s="116" t="s">
        <v>1</v>
      </c>
      <c r="F2" s="6" t="s">
        <v>48</v>
      </c>
      <c r="G2" s="3" t="s">
        <v>47</v>
      </c>
    </row>
    <row r="3" spans="1:7" ht="12.75">
      <c r="A3" s="23" t="str">
        <f>Elecricity!A3</f>
        <v>Revenues</v>
      </c>
      <c r="B3" s="63">
        <v>365.9111775900001</v>
      </c>
      <c r="C3" s="130">
        <f>+B3/B$3</f>
        <v>1</v>
      </c>
      <c r="D3" s="63">
        <v>356.33434</v>
      </c>
      <c r="E3" s="130">
        <f>+D3/D$3</f>
        <v>1</v>
      </c>
      <c r="F3" s="77">
        <f>B3-D3</f>
        <v>9.576837590000082</v>
      </c>
      <c r="G3" s="20">
        <f>B3/D3-1</f>
        <v>0.026875988404597928</v>
      </c>
    </row>
    <row r="4" spans="1:7" ht="12.75">
      <c r="A4" s="34" t="str">
        <f>Elecricity!A4</f>
        <v>Operating costs</v>
      </c>
      <c r="B4" s="64">
        <v>-195.0080329498819</v>
      </c>
      <c r="C4" s="118">
        <f>+B4/B$3</f>
        <v>-0.5329381688590735</v>
      </c>
      <c r="D4" s="64">
        <v>-263.78715672719505</v>
      </c>
      <c r="E4" s="118">
        <f>+D4/D$3</f>
        <v>-0.7402799200525974</v>
      </c>
      <c r="F4" s="85">
        <f>B4-D4</f>
        <v>68.77912377731315</v>
      </c>
      <c r="G4" s="31">
        <f>B4/D4-1</f>
        <v>-0.2607371967257812</v>
      </c>
    </row>
    <row r="5" spans="1:7" ht="12.75">
      <c r="A5" s="34" t="str">
        <f>Elecricity!A5</f>
        <v>Personnel costs</v>
      </c>
      <c r="B5" s="64">
        <v>-79.01038951011807</v>
      </c>
      <c r="C5" s="118">
        <f>+B5/B$3</f>
        <v>-0.21592778343231822</v>
      </c>
      <c r="D5" s="64">
        <v>-79.44628327280495</v>
      </c>
      <c r="E5" s="118">
        <f>+D5/D$3</f>
        <v>-0.2229543278731007</v>
      </c>
      <c r="F5" s="85">
        <f>B5-D5</f>
        <v>0.43589376268687374</v>
      </c>
      <c r="G5" s="31">
        <f>B5/D5-1</f>
        <v>-0.005486647640772446</v>
      </c>
    </row>
    <row r="6" spans="1:7" ht="12.75">
      <c r="A6" s="34" t="str">
        <f>Elecricity!A6</f>
        <v>Capitalisations</v>
      </c>
      <c r="B6" s="64">
        <v>18.3094016</v>
      </c>
      <c r="C6" s="118">
        <f>+B6/B$3</f>
        <v>0.05003783082165232</v>
      </c>
      <c r="D6" s="64">
        <v>83.57948</v>
      </c>
      <c r="E6" s="118">
        <f>+D6/D$3</f>
        <v>0.2345535375568911</v>
      </c>
      <c r="F6" s="78">
        <f>B6-D6</f>
        <v>-65.2700784</v>
      </c>
      <c r="G6" s="31">
        <f>B6/D6-1</f>
        <v>-0.7809342484542856</v>
      </c>
    </row>
    <row r="7" spans="1:7" ht="12.75">
      <c r="A7" s="25" t="str">
        <f>Elecricity!A7</f>
        <v>EBITDA</v>
      </c>
      <c r="B7" s="65">
        <f>SUM(B3:B6)</f>
        <v>110.2021567300001</v>
      </c>
      <c r="C7" s="119">
        <f>+B7/B$3</f>
        <v>0.30117187853026056</v>
      </c>
      <c r="D7" s="65">
        <f>SUM(D3:D6)</f>
        <v>96.68038</v>
      </c>
      <c r="E7" s="119">
        <f>+D7/D$3</f>
        <v>0.271319289631193</v>
      </c>
      <c r="F7" s="16">
        <f>B7-D7</f>
        <v>13.521776730000099</v>
      </c>
      <c r="G7" s="17">
        <f>B7/D7-1</f>
        <v>0.13986060801581557</v>
      </c>
    </row>
    <row r="8" spans="1:7" ht="12.75">
      <c r="A8" s="28"/>
      <c r="B8" s="5"/>
      <c r="C8" s="5"/>
      <c r="D8" s="5"/>
      <c r="E8" s="5"/>
      <c r="F8" s="5"/>
      <c r="G8" s="5"/>
    </row>
    <row r="9" spans="1:7" ht="12.75">
      <c r="A9" s="71" t="s">
        <v>74</v>
      </c>
      <c r="B9" s="2">
        <f>B2</f>
        <v>40451</v>
      </c>
      <c r="C9" s="2">
        <f>D2</f>
        <v>40086</v>
      </c>
      <c r="D9" s="6" t="str">
        <f>F2</f>
        <v>Ch.</v>
      </c>
      <c r="E9" s="2" t="str">
        <f>G2</f>
        <v>Ch. %</v>
      </c>
      <c r="F9" s="128"/>
      <c r="G9" s="115"/>
    </row>
    <row r="10" spans="1:7" ht="12.75">
      <c r="A10" s="70" t="s">
        <v>75</v>
      </c>
      <c r="C10" s="5"/>
      <c r="D10" s="5"/>
      <c r="E10" s="5"/>
      <c r="F10" s="133"/>
      <c r="G10" s="132"/>
    </row>
    <row r="11" spans="1:7" ht="12.75">
      <c r="A11" s="24" t="s">
        <v>50</v>
      </c>
      <c r="B11" s="51">
        <v>192.6377142901767</v>
      </c>
      <c r="C11" s="51">
        <v>195.28040770027775</v>
      </c>
      <c r="D11" s="14">
        <f>B11-C11</f>
        <v>-2.64269341010106</v>
      </c>
      <c r="E11" s="113">
        <f>B11/C11-1</f>
        <v>-0.013532813871205862</v>
      </c>
      <c r="F11" s="134"/>
      <c r="G11" s="135"/>
    </row>
    <row r="12" spans="1:7" ht="12.75">
      <c r="A12" s="24" t="s">
        <v>51</v>
      </c>
      <c r="B12" s="51">
        <v>168.33633302097698</v>
      </c>
      <c r="C12" s="51">
        <v>168.4082477369579</v>
      </c>
      <c r="D12" s="14">
        <f>B12-C12</f>
        <v>-0.0719147159809097</v>
      </c>
      <c r="E12" s="113">
        <f>B12/C12-1</f>
        <v>-0.00042702609252986967</v>
      </c>
      <c r="F12" s="134"/>
      <c r="G12" s="135"/>
    </row>
    <row r="13" spans="1:7" ht="12.75">
      <c r="A13" s="27" t="s">
        <v>52</v>
      </c>
      <c r="B13" s="66">
        <v>168.80045456295295</v>
      </c>
      <c r="C13" s="66">
        <v>168.38347004763415</v>
      </c>
      <c r="D13" s="15">
        <f>B13-C13</f>
        <v>0.4169845153188021</v>
      </c>
      <c r="E13" s="114">
        <f>B13/C13-1</f>
        <v>0.0024763981595155027</v>
      </c>
      <c r="F13" s="134"/>
      <c r="G13" s="135"/>
    </row>
    <row r="14" ht="12.75">
      <c r="A14" s="26"/>
    </row>
    <row r="15" spans="1:5" ht="12.75">
      <c r="A15" s="71" t="s">
        <v>8</v>
      </c>
      <c r="B15" s="2">
        <f>B9</f>
        <v>40451</v>
      </c>
      <c r="C15" s="2">
        <f>C9</f>
        <v>40086</v>
      </c>
      <c r="D15" s="6" t="str">
        <f>D9</f>
        <v>Ch.</v>
      </c>
      <c r="E15" s="3" t="str">
        <f>E9</f>
        <v>Ch. %</v>
      </c>
    </row>
    <row r="16" spans="1:5" s="18" customFormat="1" ht="12.75">
      <c r="A16" s="49" t="str">
        <f>Elecricity!A14</f>
        <v>EBITDA</v>
      </c>
      <c r="B16" s="67">
        <f>B7</f>
        <v>110.2021567300001</v>
      </c>
      <c r="C16" s="67">
        <f>D7</f>
        <v>96.68038</v>
      </c>
      <c r="D16" s="19">
        <f>B16-C16</f>
        <v>13.521776730000099</v>
      </c>
      <c r="E16" s="20">
        <f>B16/C16-1</f>
        <v>0.13986060801581557</v>
      </c>
    </row>
    <row r="17" spans="1:5" ht="12.75">
      <c r="A17" s="4" t="str">
        <f>Elecricity!A15</f>
        <v>Group Ebitda</v>
      </c>
      <c r="B17" s="147">
        <f>Elecricity!B15</f>
        <v>431.415</v>
      </c>
      <c r="C17" s="51">
        <f>Elecricity!C15</f>
        <v>390.0977</v>
      </c>
      <c r="D17" s="14">
        <f>B17-C17</f>
        <v>41.317300000000046</v>
      </c>
      <c r="E17" s="12">
        <f>B17/C17-1</f>
        <v>0.10591526174084098</v>
      </c>
    </row>
    <row r="18" spans="1:5" s="40" customFormat="1" ht="12.75">
      <c r="A18" s="50" t="str">
        <f>Elecricity!A16</f>
        <v>Incidence %</v>
      </c>
      <c r="B18" s="44">
        <f>+B16/B17</f>
        <v>0.25544349809348327</v>
      </c>
      <c r="C18" s="44">
        <f>+C16/C17</f>
        <v>0.2478363240798395</v>
      </c>
      <c r="D18" s="146" t="s">
        <v>86</v>
      </c>
      <c r="E18" s="3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G28"/>
  <sheetViews>
    <sheetView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7" width="11.28125" style="0" customWidth="1"/>
  </cols>
  <sheetData>
    <row r="2" spans="1:7" ht="12.75">
      <c r="A2" s="120" t="s">
        <v>70</v>
      </c>
      <c r="B2" s="121">
        <f>+Water!B2</f>
        <v>40451</v>
      </c>
      <c r="C2" s="123" t="s">
        <v>1</v>
      </c>
      <c r="D2" s="121">
        <f>+Water!D2</f>
        <v>40086</v>
      </c>
      <c r="E2" s="123" t="s">
        <v>1</v>
      </c>
      <c r="F2" s="123" t="s">
        <v>48</v>
      </c>
      <c r="G2" s="124" t="s">
        <v>49</v>
      </c>
    </row>
    <row r="3" spans="1:7" ht="12.75">
      <c r="A3" s="23" t="str">
        <f>Water!A3</f>
        <v>Revenues</v>
      </c>
      <c r="B3" s="35">
        <v>533.3477664699999</v>
      </c>
      <c r="C3" s="117">
        <f>+B3/B$3</f>
        <v>1</v>
      </c>
      <c r="D3" s="35">
        <v>480.3051738</v>
      </c>
      <c r="E3" s="117">
        <f>+D3/D$3</f>
        <v>1</v>
      </c>
      <c r="F3" s="77">
        <f>B3-D3</f>
        <v>53.04259266999992</v>
      </c>
      <c r="G3" s="20">
        <f>B3/D3-1</f>
        <v>0.11043518904938332</v>
      </c>
    </row>
    <row r="4" spans="1:7" ht="12.75">
      <c r="A4" s="34" t="str">
        <f>Water!A4</f>
        <v>Operating costs</v>
      </c>
      <c r="B4" s="45">
        <v>-289.26632007988525</v>
      </c>
      <c r="C4" s="118">
        <f>+B4/B$3</f>
        <v>-0.5423596727411365</v>
      </c>
      <c r="D4" s="45">
        <v>-257.01296915362815</v>
      </c>
      <c r="E4" s="118">
        <f>+D4/D$3</f>
        <v>-0.5351034783161608</v>
      </c>
      <c r="F4" s="85">
        <f>B4-D4</f>
        <v>-32.2533509262571</v>
      </c>
      <c r="G4" s="31">
        <f>B4/D4-1</f>
        <v>0.1254930871094595</v>
      </c>
    </row>
    <row r="5" spans="1:7" ht="12.75">
      <c r="A5" s="34" t="str">
        <f>Water!A5</f>
        <v>Personnel costs</v>
      </c>
      <c r="B5" s="45">
        <v>-113.13665430011481</v>
      </c>
      <c r="C5" s="118">
        <f>+B5/B$3</f>
        <v>-0.21212548624496508</v>
      </c>
      <c r="D5" s="45">
        <v>-106.58716164637185</v>
      </c>
      <c r="E5" s="118">
        <f>+D5/D$3</f>
        <v>-0.2219154976056014</v>
      </c>
      <c r="F5" s="85">
        <f>B5-D5</f>
        <v>-6.549492653742959</v>
      </c>
      <c r="G5" s="31">
        <f>B5/D5-1</f>
        <v>0.06144729395715087</v>
      </c>
    </row>
    <row r="6" spans="1:7" ht="12.75">
      <c r="A6" s="34" t="str">
        <f>Water!A6</f>
        <v>Capitalisations</v>
      </c>
      <c r="B6" s="45">
        <v>8.310618230000001</v>
      </c>
      <c r="C6" s="118">
        <f>+B6/B$3</f>
        <v>0.015581987499459158</v>
      </c>
      <c r="D6" s="45">
        <v>12.494</v>
      </c>
      <c r="E6" s="118">
        <f>+D6/D$3</f>
        <v>0.026012628390304465</v>
      </c>
      <c r="F6" s="78">
        <f>B6-D6</f>
        <v>-4.183381769999999</v>
      </c>
      <c r="G6" s="31">
        <f>B6/D6-1</f>
        <v>-0.3348312606050904</v>
      </c>
    </row>
    <row r="7" spans="1:7" ht="12.75">
      <c r="A7" s="25" t="str">
        <f>Water!A7</f>
        <v>EBITDA</v>
      </c>
      <c r="B7" s="37">
        <f>SUM(B3:B6)</f>
        <v>139.25541031999984</v>
      </c>
      <c r="C7" s="119">
        <f>+B7/B$3</f>
        <v>0.2610968285133576</v>
      </c>
      <c r="D7" s="37">
        <f>SUM(D3:D6)</f>
        <v>129.19904299999996</v>
      </c>
      <c r="E7" s="119">
        <f>+D7/D$3</f>
        <v>0.26899365246854223</v>
      </c>
      <c r="F7" s="16">
        <f>B7-D7</f>
        <v>10.056367319999879</v>
      </c>
      <c r="G7" s="17">
        <f>B7/D7-1</f>
        <v>0.07783623691392116</v>
      </c>
    </row>
    <row r="8" spans="1:7" ht="12.75">
      <c r="A8" s="28"/>
      <c r="B8" s="5"/>
      <c r="C8" s="5"/>
      <c r="D8" s="5"/>
      <c r="E8" s="5"/>
      <c r="F8" s="5"/>
      <c r="G8" s="5"/>
    </row>
    <row r="9" spans="1:7" ht="12.75">
      <c r="A9" s="125" t="s">
        <v>53</v>
      </c>
      <c r="B9" s="121">
        <f>B2</f>
        <v>40451</v>
      </c>
      <c r="C9" s="123" t="s">
        <v>1</v>
      </c>
      <c r="D9" s="121">
        <f>D2</f>
        <v>40086</v>
      </c>
      <c r="E9" s="123" t="s">
        <v>1</v>
      </c>
      <c r="F9" s="123" t="str">
        <f>F2</f>
        <v>Ch.</v>
      </c>
      <c r="G9" s="124" t="str">
        <f>G2</f>
        <v>Ch.%</v>
      </c>
    </row>
    <row r="10" spans="1:7" ht="12.75">
      <c r="A10" s="24" t="s">
        <v>79</v>
      </c>
      <c r="B10" s="36">
        <v>1406.7237830000001</v>
      </c>
      <c r="C10" s="137">
        <f>+B10/B$15</f>
        <v>0.3273014848681377</v>
      </c>
      <c r="D10" s="36">
        <v>1342.2488539800001</v>
      </c>
      <c r="E10" s="137">
        <f>+D10/D$15</f>
        <v>0.34860380916217487</v>
      </c>
      <c r="F10" s="14">
        <f>B10-D10</f>
        <v>64.47492901999999</v>
      </c>
      <c r="G10" s="31">
        <f>B10/D10-1</f>
        <v>0.048035003962805245</v>
      </c>
    </row>
    <row r="11" spans="1:7" ht="12.75">
      <c r="A11" s="24" t="s">
        <v>80</v>
      </c>
      <c r="B11" s="45">
        <v>1202.4363750000002</v>
      </c>
      <c r="C11" s="137">
        <f>+B11/B$15</f>
        <v>0.2797700698268218</v>
      </c>
      <c r="D11" s="45">
        <v>1112.1244120000001</v>
      </c>
      <c r="E11" s="137">
        <f>+D11/D$15</f>
        <v>0.2888367571601001</v>
      </c>
      <c r="F11" s="14">
        <f>B11-D11</f>
        <v>90.3119630000001</v>
      </c>
      <c r="G11" s="12">
        <f>B11/D11-1</f>
        <v>0.08120670855303569</v>
      </c>
    </row>
    <row r="12" spans="1:7" s="18" customFormat="1" ht="12.75">
      <c r="A12" s="53" t="s">
        <v>81</v>
      </c>
      <c r="B12" s="68">
        <f>SUM(B10:B11)</f>
        <v>2609.1601580000006</v>
      </c>
      <c r="C12" s="148">
        <f>+B12/B$15</f>
        <v>0.6070715546949595</v>
      </c>
      <c r="D12" s="68">
        <f>SUM(D10:D11)</f>
        <v>2454.3732659800003</v>
      </c>
      <c r="E12" s="148">
        <f>+D12/D$15</f>
        <v>0.637440566322275</v>
      </c>
      <c r="F12" s="69">
        <f>B12-D12</f>
        <v>154.78689202000032</v>
      </c>
      <c r="G12" s="54">
        <f>B12/D12-1</f>
        <v>0.0630657504974883</v>
      </c>
    </row>
    <row r="13" spans="1:7" ht="12.75">
      <c r="A13" s="24" t="s">
        <v>54</v>
      </c>
      <c r="B13" s="45">
        <v>1688.78485</v>
      </c>
      <c r="C13" s="137">
        <f>+B13/B$15</f>
        <v>0.3929284453050405</v>
      </c>
      <c r="D13" s="45">
        <v>1395.98298</v>
      </c>
      <c r="E13" s="137">
        <f>+D13/D$15</f>
        <v>0.362559433677725</v>
      </c>
      <c r="F13" s="14">
        <f>B13-D13</f>
        <v>292.80187</v>
      </c>
      <c r="G13" s="12">
        <f>B13/D13-1</f>
        <v>0.20974601710401952</v>
      </c>
    </row>
    <row r="14" spans="1:7" ht="12.75">
      <c r="A14" s="24"/>
      <c r="B14" s="45"/>
      <c r="C14" s="137"/>
      <c r="D14" s="45"/>
      <c r="E14" s="137"/>
      <c r="F14" s="14"/>
      <c r="G14" s="12"/>
    </row>
    <row r="15" spans="1:7" s="40" customFormat="1" ht="12.75">
      <c r="A15" s="53" t="s">
        <v>55</v>
      </c>
      <c r="B15" s="68">
        <f>SUM(B12:B13)</f>
        <v>4297.945008000001</v>
      </c>
      <c r="C15" s="148">
        <f>+B15/B$15</f>
        <v>1</v>
      </c>
      <c r="D15" s="68">
        <f>SUM(D12:D13)</f>
        <v>3850.3562459800005</v>
      </c>
      <c r="E15" s="148">
        <f>+D15/D$15</f>
        <v>1</v>
      </c>
      <c r="F15" s="69">
        <f>B15-D15</f>
        <v>447.5887620200001</v>
      </c>
      <c r="G15" s="54">
        <f>B15/D15-1</f>
        <v>0.11624606489004985</v>
      </c>
    </row>
    <row r="16" spans="1:7" s="40" customFormat="1" ht="12.75">
      <c r="A16" s="23"/>
      <c r="B16" s="18"/>
      <c r="C16" s="149"/>
      <c r="D16" s="18"/>
      <c r="E16" s="149"/>
      <c r="F16" s="18"/>
      <c r="G16" s="75"/>
    </row>
    <row r="17" spans="1:7" ht="12.75">
      <c r="A17" s="24" t="s">
        <v>56</v>
      </c>
      <c r="B17" s="45">
        <v>1082.152669000001</v>
      </c>
      <c r="C17" s="137">
        <f>+B17/B$23</f>
        <v>0.2517837401619118</v>
      </c>
      <c r="D17" s="45">
        <v>1002.56158234</v>
      </c>
      <c r="E17" s="137">
        <f>+D17/D$23</f>
        <v>0.2603815268937506</v>
      </c>
      <c r="F17" s="14">
        <f aca="true" t="shared" si="0" ref="F17:F23">B17-D17</f>
        <v>79.591086660001</v>
      </c>
      <c r="G17" s="12">
        <f aca="true" t="shared" si="1" ref="G17:G23">B17/D17-1</f>
        <v>0.07938772845677344</v>
      </c>
    </row>
    <row r="18" spans="1:7" ht="12.75">
      <c r="A18" s="24" t="s">
        <v>57</v>
      </c>
      <c r="B18" s="45">
        <v>605.5257706599997</v>
      </c>
      <c r="C18" s="137">
        <f aca="true" t="shared" si="2" ref="C18:C23">+B18/B$23</f>
        <v>0.1408872774320151</v>
      </c>
      <c r="D18" s="45">
        <v>565.625674569999</v>
      </c>
      <c r="E18" s="137">
        <f aca="true" t="shared" si="3" ref="E18:E23">+D18/D$23</f>
        <v>0.14690217477822454</v>
      </c>
      <c r="F18" s="55">
        <f t="shared" si="0"/>
        <v>39.900096090000716</v>
      </c>
      <c r="G18" s="12">
        <f t="shared" si="1"/>
        <v>0.07054152221844179</v>
      </c>
    </row>
    <row r="19" spans="1:7" ht="12.75">
      <c r="A19" s="24" t="s">
        <v>58</v>
      </c>
      <c r="B19" s="45">
        <v>246.12713341999847</v>
      </c>
      <c r="C19" s="137">
        <f t="shared" si="2"/>
        <v>0.05726623607100029</v>
      </c>
      <c r="D19" s="45">
        <v>214.02199900000002</v>
      </c>
      <c r="E19" s="137">
        <f t="shared" si="3"/>
        <v>0.055584989361355634</v>
      </c>
      <c r="F19" s="14">
        <f t="shared" si="0"/>
        <v>32.10513441999845</v>
      </c>
      <c r="G19" s="12">
        <f t="shared" si="1"/>
        <v>0.15000857187582128</v>
      </c>
    </row>
    <row r="20" spans="1:7" ht="12.75">
      <c r="A20" s="24" t="s">
        <v>59</v>
      </c>
      <c r="B20" s="45">
        <v>341.2965</v>
      </c>
      <c r="C20" s="137">
        <f t="shared" si="2"/>
        <v>0.07940922915578914</v>
      </c>
      <c r="D20" s="45">
        <v>300.92893441</v>
      </c>
      <c r="E20" s="137">
        <f t="shared" si="3"/>
        <v>0.07815613206053616</v>
      </c>
      <c r="F20" s="14">
        <f t="shared" si="0"/>
        <v>40.36756558999997</v>
      </c>
      <c r="G20" s="12">
        <f t="shared" si="1"/>
        <v>0.1341431845666301</v>
      </c>
    </row>
    <row r="21" spans="1:7" ht="12.75">
      <c r="A21" s="24" t="s">
        <v>82</v>
      </c>
      <c r="B21" s="45">
        <v>922.8388403400005</v>
      </c>
      <c r="C21" s="137">
        <f t="shared" si="2"/>
        <v>0.21471629784196972</v>
      </c>
      <c r="D21" s="45">
        <v>813.73216441</v>
      </c>
      <c r="E21" s="137">
        <f t="shared" si="3"/>
        <v>0.21133946002309204</v>
      </c>
      <c r="F21" s="14">
        <f t="shared" si="0"/>
        <v>109.1066759300005</v>
      </c>
      <c r="G21" s="12">
        <f t="shared" si="1"/>
        <v>0.13408180320500018</v>
      </c>
    </row>
    <row r="22" spans="1:7" ht="12.75">
      <c r="A22" s="24" t="s">
        <v>60</v>
      </c>
      <c r="B22" s="45">
        <v>1100.0040940857002</v>
      </c>
      <c r="C22" s="137">
        <f t="shared" si="2"/>
        <v>0.2559372193373141</v>
      </c>
      <c r="D22" s="45">
        <v>953.4856759</v>
      </c>
      <c r="E22" s="137">
        <f t="shared" si="3"/>
        <v>0.247635716883041</v>
      </c>
      <c r="F22" s="14">
        <f t="shared" si="0"/>
        <v>146.51841818570017</v>
      </c>
      <c r="G22" s="12">
        <f t="shared" si="1"/>
        <v>0.15366609262105668</v>
      </c>
    </row>
    <row r="23" spans="1:7" ht="12.75">
      <c r="A23" s="53" t="s">
        <v>55</v>
      </c>
      <c r="B23" s="68">
        <f>SUM(B17:B22)</f>
        <v>4297.945007505699</v>
      </c>
      <c r="C23" s="148">
        <f t="shared" si="2"/>
        <v>1</v>
      </c>
      <c r="D23" s="68">
        <f>SUM(D17:D22)</f>
        <v>3850.356030629999</v>
      </c>
      <c r="E23" s="148">
        <f t="shared" si="3"/>
        <v>1</v>
      </c>
      <c r="F23" s="69">
        <f t="shared" si="0"/>
        <v>447.58897687570015</v>
      </c>
      <c r="G23" s="54">
        <f t="shared" si="1"/>
        <v>0.11624612719319494</v>
      </c>
    </row>
    <row r="25" spans="1:5" ht="12.75">
      <c r="A25" s="125" t="s">
        <v>8</v>
      </c>
      <c r="B25" s="121">
        <f>B9</f>
        <v>40451</v>
      </c>
      <c r="C25" s="121">
        <f>D9</f>
        <v>40086</v>
      </c>
      <c r="D25" s="123" t="str">
        <f>F9</f>
        <v>Ch.</v>
      </c>
      <c r="E25" s="124" t="str">
        <f>G9</f>
        <v>Ch.%</v>
      </c>
    </row>
    <row r="26" spans="1:5" ht="12.75">
      <c r="A26" s="49" t="str">
        <f>Water!A16</f>
        <v>EBITDA</v>
      </c>
      <c r="B26" s="42">
        <f>B7</f>
        <v>139.25541031999984</v>
      </c>
      <c r="C26" s="42">
        <f>D7</f>
        <v>129.19904299999996</v>
      </c>
      <c r="D26" s="19">
        <f>B26-C26</f>
        <v>10.056367319999879</v>
      </c>
      <c r="E26" s="20">
        <f>B26/C26-1</f>
        <v>0.07783623691392116</v>
      </c>
    </row>
    <row r="27" spans="1:5" ht="12.75">
      <c r="A27" s="4" t="str">
        <f>Water!A17</f>
        <v>Group Ebitda</v>
      </c>
      <c r="B27" s="147">
        <f>Water!B17</f>
        <v>431.415</v>
      </c>
      <c r="C27" s="51">
        <f>Water!C17</f>
        <v>390.0977</v>
      </c>
      <c r="D27" s="14">
        <f>B27-C27</f>
        <v>41.317300000000046</v>
      </c>
      <c r="E27" s="12">
        <f>B27/C27-1</f>
        <v>0.10591526174084098</v>
      </c>
    </row>
    <row r="28" spans="1:5" ht="12.75">
      <c r="A28" s="50" t="str">
        <f>Water!A18</f>
        <v>Incidence %</v>
      </c>
      <c r="B28" s="44">
        <f>+B26/B27</f>
        <v>0.3227875950534864</v>
      </c>
      <c r="C28" s="44">
        <f>+C26/C27</f>
        <v>0.3311966284343639</v>
      </c>
      <c r="D28" s="146" t="s">
        <v>87</v>
      </c>
      <c r="E28" s="52"/>
    </row>
  </sheetData>
  <printOptions/>
  <pageMargins left="0.17" right="0.17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8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0.140625" style="0" bestFit="1" customWidth="1"/>
    <col min="3" max="3" width="11.7109375" style="0" customWidth="1"/>
    <col min="4" max="4" width="10.140625" style="0" bestFit="1" customWidth="1"/>
    <col min="5" max="5" width="11.421875" style="0" customWidth="1"/>
    <col min="6" max="6" width="13.140625" style="0" customWidth="1"/>
    <col min="7" max="7" width="13.421875" style="0" customWidth="1"/>
  </cols>
  <sheetData>
    <row r="2" spans="1:7" ht="12.75">
      <c r="A2" s="22" t="s">
        <v>70</v>
      </c>
      <c r="B2" s="2">
        <f>+Waste!B2</f>
        <v>40451</v>
      </c>
      <c r="C2" s="116" t="s">
        <v>1</v>
      </c>
      <c r="D2" s="2">
        <f>+Waste!D2</f>
        <v>40086</v>
      </c>
      <c r="E2" s="116" t="s">
        <v>1</v>
      </c>
      <c r="F2" s="6" t="s">
        <v>48</v>
      </c>
      <c r="G2" s="3" t="s">
        <v>47</v>
      </c>
    </row>
    <row r="3" spans="1:7" ht="12.75">
      <c r="A3" s="23" t="str">
        <f>Waste!A3</f>
        <v>Revenues</v>
      </c>
      <c r="B3" s="35">
        <v>71.79100168000004</v>
      </c>
      <c r="C3" s="130">
        <f>+B3/B$3</f>
        <v>1</v>
      </c>
      <c r="D3" s="35">
        <v>77.42500770000001</v>
      </c>
      <c r="E3" s="130">
        <f>+D3/D$3</f>
        <v>1</v>
      </c>
      <c r="F3" s="77">
        <f>B3-D3</f>
        <v>-5.634006019999973</v>
      </c>
      <c r="G3" s="20">
        <f>B3/D3-1</f>
        <v>-0.07276726457464688</v>
      </c>
    </row>
    <row r="4" spans="1:7" ht="12.75">
      <c r="A4" s="34" t="str">
        <f>Waste!A4</f>
        <v>Operating costs</v>
      </c>
      <c r="B4" s="45">
        <v>-46.99968957000002</v>
      </c>
      <c r="C4" s="118">
        <f>+B4/B$3</f>
        <v>-0.6546738236011196</v>
      </c>
      <c r="D4" s="45">
        <v>-51.56744274</v>
      </c>
      <c r="E4" s="118">
        <f>+D4/D$3</f>
        <v>-0.666030837734098</v>
      </c>
      <c r="F4" s="85">
        <f>B4-D4</f>
        <v>4.567753169999975</v>
      </c>
      <c r="G4" s="31">
        <f>B4/D4-1</f>
        <v>-0.08857823710650758</v>
      </c>
    </row>
    <row r="5" spans="1:7" ht="12.75">
      <c r="A5" s="34" t="str">
        <f>Waste!A5</f>
        <v>Personnel costs</v>
      </c>
      <c r="B5" s="45">
        <v>-14.724564549999998</v>
      </c>
      <c r="C5" s="118">
        <f>+B5/B$3</f>
        <v>-0.20510320521272313</v>
      </c>
      <c r="D5" s="45">
        <v>-12.53593215</v>
      </c>
      <c r="E5" s="118">
        <f>+D5/D$3</f>
        <v>-0.16191063485034693</v>
      </c>
      <c r="F5" s="85">
        <f>B5-D5</f>
        <v>-2.1886323999999977</v>
      </c>
      <c r="G5" s="31">
        <f>B5/D5-1</f>
        <v>0.1745887241420654</v>
      </c>
    </row>
    <row r="6" spans="1:7" ht="12.75">
      <c r="A6" s="34" t="str">
        <f>Waste!A6</f>
        <v>Capitalisations</v>
      </c>
      <c r="B6" s="45">
        <v>0.8428919799999985</v>
      </c>
      <c r="C6" s="137">
        <f>+B6/B$3</f>
        <v>0.01174091404598435</v>
      </c>
      <c r="D6" s="45">
        <v>2.7120451700000014</v>
      </c>
      <c r="E6" s="137">
        <f>+D6/D$3</f>
        <v>0.03502802583512047</v>
      </c>
      <c r="F6" s="78">
        <f>B6-D6</f>
        <v>-1.869153190000003</v>
      </c>
      <c r="G6" s="31">
        <f>B6/D6-1</f>
        <v>-0.6892042989092257</v>
      </c>
    </row>
    <row r="7" spans="1:7" ht="12.75">
      <c r="A7" s="25" t="str">
        <f>Waste!A7</f>
        <v>EBITDA</v>
      </c>
      <c r="B7" s="37">
        <f>SUM(B3:B6)</f>
        <v>10.909639540000015</v>
      </c>
      <c r="C7" s="138">
        <f>+B7/B$3</f>
        <v>0.15196388523214166</v>
      </c>
      <c r="D7" s="37">
        <f>SUM(D3:D6)</f>
        <v>16.033677980000014</v>
      </c>
      <c r="E7" s="138">
        <f>+D7/D$3</f>
        <v>0.20708655325067551</v>
      </c>
      <c r="F7" s="16">
        <f>B7-D7</f>
        <v>-5.12403844</v>
      </c>
      <c r="G7" s="17">
        <f>B7/D7-1</f>
        <v>-0.31957972752050967</v>
      </c>
    </row>
    <row r="8" spans="1:7" ht="12.75">
      <c r="A8" s="28"/>
      <c r="B8" s="5"/>
      <c r="C8" s="5"/>
      <c r="D8" s="5"/>
      <c r="E8" s="5"/>
      <c r="F8" s="5"/>
      <c r="G8" s="5"/>
    </row>
    <row r="9" ht="12.75">
      <c r="A9" s="26"/>
    </row>
    <row r="10" spans="1:7" ht="12.75">
      <c r="A10" s="22"/>
      <c r="B10" s="2">
        <f>B2</f>
        <v>40451</v>
      </c>
      <c r="C10" s="2">
        <f>D2</f>
        <v>40086</v>
      </c>
      <c r="D10" s="6" t="str">
        <f>F2</f>
        <v>Ch.</v>
      </c>
      <c r="E10" s="3" t="str">
        <f>G2</f>
        <v>Ch. %</v>
      </c>
      <c r="F10" s="115"/>
      <c r="G10" s="115"/>
    </row>
    <row r="11" spans="1:7" ht="12.75">
      <c r="A11" s="70" t="s">
        <v>61</v>
      </c>
      <c r="D11" s="14"/>
      <c r="E11" s="12"/>
      <c r="F11" s="132"/>
      <c r="G11" s="132"/>
    </row>
    <row r="12" spans="1:7" ht="12.75">
      <c r="A12" s="24" t="s">
        <v>62</v>
      </c>
      <c r="B12" s="51">
        <v>331.95</v>
      </c>
      <c r="C12" s="51">
        <v>327.065</v>
      </c>
      <c r="D12" s="14">
        <f>B12-C12</f>
        <v>4.884999999999991</v>
      </c>
      <c r="E12" s="113">
        <f>B12/C12-1</f>
        <v>0.014935869016862169</v>
      </c>
      <c r="F12" s="82"/>
      <c r="G12" s="82"/>
    </row>
    <row r="13" spans="1:7" ht="12.75">
      <c r="A13" s="27" t="s">
        <v>63</v>
      </c>
      <c r="B13" s="30">
        <v>61</v>
      </c>
      <c r="C13" s="30">
        <v>61</v>
      </c>
      <c r="D13" s="56">
        <f>B13-C13</f>
        <v>0</v>
      </c>
      <c r="E13" s="114">
        <f>B13/C13-1</f>
        <v>0</v>
      </c>
      <c r="F13" s="136"/>
      <c r="G13" s="136"/>
    </row>
    <row r="14" ht="12.75">
      <c r="A14" s="26"/>
    </row>
    <row r="15" spans="1:5" ht="14.25" customHeight="1">
      <c r="A15" s="71" t="s">
        <v>8</v>
      </c>
      <c r="B15" s="2">
        <f>B10</f>
        <v>40451</v>
      </c>
      <c r="C15" s="2">
        <f>C10</f>
        <v>40086</v>
      </c>
      <c r="D15" s="6" t="str">
        <f>D10</f>
        <v>Ch.</v>
      </c>
      <c r="E15" s="3" t="str">
        <f>E10</f>
        <v>Ch. %</v>
      </c>
    </row>
    <row r="16" spans="1:5" s="18" customFormat="1" ht="12.75">
      <c r="A16" s="49" t="str">
        <f>Waste!A26</f>
        <v>EBITDA</v>
      </c>
      <c r="B16" s="42">
        <f>B7</f>
        <v>10.909639540000015</v>
      </c>
      <c r="C16" s="42">
        <f>D7</f>
        <v>16.033677980000014</v>
      </c>
      <c r="D16" s="19">
        <f>B16-C16</f>
        <v>-5.12403844</v>
      </c>
      <c r="E16" s="20">
        <f>B16/C16-1</f>
        <v>-0.31957972752050967</v>
      </c>
    </row>
    <row r="17" spans="1:5" ht="12.75">
      <c r="A17" s="4" t="str">
        <f>Waste!A27</f>
        <v>Group Ebitda</v>
      </c>
      <c r="B17" s="51">
        <v>431.415</v>
      </c>
      <c r="C17" s="51">
        <v>390.0977</v>
      </c>
      <c r="D17" s="14">
        <f>B17-C17</f>
        <v>41.31730000000016</v>
      </c>
      <c r="E17" s="12">
        <f>B17/C17-1</f>
        <v>0.1059152617408412</v>
      </c>
    </row>
    <row r="18" spans="1:5" s="40" customFormat="1" ht="12.75">
      <c r="A18" s="50" t="str">
        <f>Waste!A28</f>
        <v>Incidence %</v>
      </c>
      <c r="B18" s="44">
        <f>+B16/B17</f>
        <v>0.025288039451572177</v>
      </c>
      <c r="C18" s="44">
        <f>+C16/C17</f>
        <v>0.04110169831813932</v>
      </c>
      <c r="D18" s="146" t="s">
        <v>88</v>
      </c>
      <c r="E18" s="52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cp:lastPrinted>2009-11-06T11:44:32Z</cp:lastPrinted>
  <dcterms:created xsi:type="dcterms:W3CDTF">2008-08-08T14:48:29Z</dcterms:created>
  <dcterms:modified xsi:type="dcterms:W3CDTF">2010-11-08T14:48:49Z</dcterms:modified>
  <cp:category/>
  <cp:version/>
  <cp:contentType/>
  <cp:contentStatus/>
</cp:coreProperties>
</file>