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3"/>
  </bookViews>
  <sheets>
    <sheet name="P&amp;L" sheetId="1" r:id="rId1"/>
    <sheet name="Balanced Sheet" sheetId="2" r:id="rId2"/>
    <sheet name="Cash statement" sheetId="3" r:id="rId3"/>
    <sheet name="GAS" sheetId="4" r:id="rId4"/>
    <sheet name="Electricity" sheetId="5" r:id="rId5"/>
    <sheet name="Water" sheetId="6" r:id="rId6"/>
    <sheet name="Waste" sheetId="7" r:id="rId7"/>
    <sheet name="Other busines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<sst xmlns="http://schemas.openxmlformats.org/spreadsheetml/2006/main" count="248" uniqueCount="155">
  <si>
    <t xml:space="preserve">€ /000 </t>
  </si>
  <si>
    <t>a)</t>
  </si>
  <si>
    <t>b)</t>
  </si>
  <si>
    <t>c)</t>
  </si>
  <si>
    <t>(a+b+c)</t>
  </si>
  <si>
    <t>Inc%</t>
  </si>
  <si>
    <t>('000 €)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</si>
  <si>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</si>
  <si>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</si>
  <si>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</si>
  <si>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</si>
  <si>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</si>
  <si>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</si>
  <si>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</si>
  <si>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</si>
  <si>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</si>
  <si>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</si>
  <si>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</si>
  <si>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</si>
  <si>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invesments</t>
  </si>
  <si>
    <t>Financial income</t>
  </si>
  <si>
    <t>Financial expenses</t>
  </si>
  <si>
    <t>Other non operating costs</t>
  </si>
  <si>
    <t>Profit before tax</t>
  </si>
  <si>
    <t>Total financial income/expenses</t>
  </si>
  <si>
    <t>Tax</t>
  </si>
  <si>
    <t>Net profit</t>
  </si>
  <si>
    <t>Hera S.p.A.</t>
  </si>
  <si>
    <t>Minorities</t>
  </si>
  <si>
    <t>Profit per share</t>
  </si>
  <si>
    <t>Balance sheet</t>
  </si>
  <si>
    <t>Long term assets</t>
  </si>
  <si>
    <t>Tangible fixed assets</t>
  </si>
  <si>
    <t>Intangible fixed assets</t>
  </si>
  <si>
    <t>Goodwill and consolidation diff.</t>
  </si>
  <si>
    <t>Investments</t>
  </si>
  <si>
    <t>Financial assets</t>
  </si>
  <si>
    <t>Deferred tax assets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</si>
  <si>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</si>
  <si>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</si>
  <si>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</si>
  <si>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</si>
  <si>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</si>
  <si>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</si>
  <si>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</si>
  <si>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Assets</t>
  </si>
  <si>
    <t>Net Group equity and Liabilities</t>
  </si>
  <si>
    <t>Equity and reserves</t>
  </si>
  <si>
    <t>Equity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</si>
  <si>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</si>
  <si>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</si>
  <si>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</si>
  <si>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</si>
  <si>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Derivatives</t>
  </si>
  <si>
    <t>Net profits from past periods</t>
  </si>
  <si>
    <t>Net profits of the period</t>
  </si>
  <si>
    <t>Net Group equity</t>
  </si>
  <si>
    <t>Total net equity</t>
  </si>
  <si>
    <t>Non current liabilities</t>
  </si>
  <si>
    <t>Loan-due after 12 months</t>
  </si>
  <si>
    <t>Severance indemnity</t>
  </si>
  <si>
    <t>Risk provision</t>
  </si>
  <si>
    <t>Deferred tax liabilities</t>
  </si>
  <si>
    <t>Leasings-due after 12 months</t>
  </si>
  <si>
    <t>Current liabilities</t>
  </si>
  <si>
    <t>Banks-due within 12 months</t>
  </si>
  <si>
    <t>Leasings-due within 12 months</t>
  </si>
  <si>
    <t>Commercial debts</t>
  </si>
  <si>
    <t>Fiscal debts</t>
  </si>
  <si>
    <t>Other current liabilties</t>
  </si>
  <si>
    <t>Total current liabilities</t>
  </si>
  <si>
    <t>Net equity and liabilities</t>
  </si>
  <si>
    <t xml:space="preserve">Consolidated cash flow statement                                               </t>
  </si>
  <si>
    <t>Cash flow from operations</t>
  </si>
  <si>
    <t>Net profits</t>
  </si>
  <si>
    <t>Depreciation</t>
  </si>
  <si>
    <t>Amortisation</t>
  </si>
  <si>
    <t xml:space="preserve">Total cash flow </t>
  </si>
  <si>
    <t>Change in deferred tax</t>
  </si>
  <si>
    <t>Accruals/(use)</t>
  </si>
  <si>
    <t>Change in severance indemnity and other:</t>
  </si>
  <si>
    <t>Change in risks provision:</t>
  </si>
  <si>
    <t>Total cash flow before change in working capital</t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</si>
  <si>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</si>
  <si>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</si>
  <si>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</si>
  <si>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</si>
  <si>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</si>
  <si>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</si>
  <si>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</si>
  <si>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</si>
  <si>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Net capital expenditure (tangible assets)</t>
  </si>
  <si>
    <t>Net capital expenditure (intangible assets)</t>
  </si>
  <si>
    <t>Goodwill</t>
  </si>
  <si>
    <t>Net investments</t>
  </si>
  <si>
    <t>Increase/(decrease) of other capex</t>
  </si>
  <si>
    <t>Free cash flows</t>
  </si>
  <si>
    <t>Source of funds</t>
  </si>
  <si>
    <t>Capital expenditure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</si>
  <si>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</si>
  <si>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</si>
  <si>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</si>
  <si>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</si>
  <si>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</si>
  <si>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</si>
  <si>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financial debts</t>
  </si>
  <si>
    <t>Cash and equivalents (begin)</t>
  </si>
  <si>
    <t>Cash and equivalents (end)</t>
  </si>
  <si>
    <t>Profit &amp; Loss (m€)</t>
  </si>
  <si>
    <t>Revenues</t>
  </si>
  <si>
    <t>Operating costs</t>
  </si>
  <si>
    <t>Ch.</t>
  </si>
  <si>
    <t>Ch.%</t>
  </si>
  <si>
    <t>(m€)</t>
  </si>
  <si>
    <t>EBITDA</t>
  </si>
  <si>
    <t>Group Ebitda</t>
  </si>
  <si>
    <t>Incidence %</t>
  </si>
  <si>
    <t>Volume sold (Gw/h)</t>
  </si>
  <si>
    <t>Ch%</t>
  </si>
  <si>
    <t>Fresh water</t>
  </si>
  <si>
    <t>Depuration</t>
  </si>
  <si>
    <t>Sewerage</t>
  </si>
  <si>
    <t>Operating cost</t>
  </si>
  <si>
    <t>('000 ton)</t>
  </si>
  <si>
    <t>Urban waste</t>
  </si>
  <si>
    <t>Special waste</t>
  </si>
  <si>
    <t>Production from plants</t>
  </si>
  <si>
    <t>Total waste treated</t>
  </si>
  <si>
    <t>Ianfil</t>
  </si>
  <si>
    <t>WTE</t>
  </si>
  <si>
    <t>Sorting plants</t>
  </si>
  <si>
    <t>Composting plants</t>
  </si>
  <si>
    <t>Inertisation plant (Chemical treatm.)</t>
  </si>
  <si>
    <t>Other treatments</t>
  </si>
  <si>
    <t>Public Lighting</t>
  </si>
  <si>
    <t>Lighting towers ('000)</t>
  </si>
  <si>
    <t>Municipality served</t>
  </si>
  <si>
    <t>Volume distributed (mln mc)</t>
  </si>
  <si>
    <t>Volume sold (mln mc)</t>
  </si>
  <si>
    <t>- of which Trading (mln mc)</t>
  </si>
  <si>
    <t>(mln€)</t>
  </si>
  <si>
    <t>Volume distributed (Gw/h)</t>
  </si>
  <si>
    <t>Commercialized waste</t>
  </si>
  <si>
    <t>Base</t>
  </si>
  <si>
    <t>Diluted</t>
  </si>
  <si>
    <t>Heat distribute (Gwht)</t>
  </si>
  <si>
    <t>-0.4 p.p.</t>
  </si>
  <si>
    <t>-0.1 p.p.</t>
  </si>
  <si>
    <t>Results from affiliates</t>
  </si>
  <si>
    <t>(Profit) Loss on sale of fixed assets</t>
  </si>
  <si>
    <t>Change in non current derivatives</t>
  </si>
  <si>
    <t>Contribution of cash from business combination</t>
  </si>
  <si>
    <t>+0,2 p.p.</t>
  </si>
  <si>
    <t>+2.2 p.p.</t>
  </si>
  <si>
    <t>-1.9 p.p.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</si>
</sst>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0"/>
    <numFmt numFmtId="198" formatCode="0.000"/>
    <numFmt numFmtId="199" formatCode="\-0.0;\-0.0"/>
    <numFmt numFmtId="200" formatCode="0.0%;0.0%"/>
    <numFmt numFmtId="201" formatCode="\+#,##0.0;\+#,##0.0"/>
    <numFmt numFmtId="202" formatCode="\+#,##0;\(#,##0\)"/>
    <numFmt numFmtId="203" formatCode="\(#,##0.0\);\+#,##0.0"/>
  </numFmts>
  <fonts count="54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37" fontId="2" fillId="33" borderId="10" xfId="47" applyFont="1" applyFill="1" applyBorder="1" applyAlignment="1" applyProtection="1">
      <alignment horizontal="left" vertical="center"/>
      <protection hidden="1"/>
    </xf>
    <xf numFmtId="37" fontId="3" fillId="33" borderId="10" xfId="47" applyFont="1" applyFill="1" applyBorder="1" applyAlignment="1">
      <alignment horizontal="center" vertical="center"/>
      <protection/>
    </xf>
    <xf numFmtId="172" fontId="3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7" applyFont="1" applyFill="1" applyBorder="1" applyAlignment="1" applyProtection="1">
      <alignment horizontal="left" vertical="center" wrapText="1"/>
      <protection hidden="1"/>
    </xf>
    <xf numFmtId="37" fontId="4" fillId="0" borderId="0" xfId="47" applyFont="1" applyAlignment="1" applyProtection="1">
      <alignment wrapText="1"/>
      <protection hidden="1"/>
    </xf>
    <xf numFmtId="37" fontId="1" fillId="0" borderId="0" xfId="47" applyFill="1" applyBorder="1" applyProtection="1">
      <alignment/>
      <protection locked="0"/>
    </xf>
    <xf numFmtId="37" fontId="4" fillId="0" borderId="0" xfId="47" applyFont="1" applyProtection="1">
      <alignment/>
      <protection hidden="1"/>
    </xf>
    <xf numFmtId="37" fontId="5" fillId="0" borderId="0" xfId="47" applyFont="1" applyFill="1" applyAlignment="1" applyProtection="1">
      <alignment horizontal="right" wrapText="1"/>
      <protection hidden="1"/>
    </xf>
    <xf numFmtId="37" fontId="2" fillId="0" borderId="0" xfId="47" applyFont="1" applyAlignment="1" applyProtection="1">
      <alignment wrapText="1"/>
      <protection hidden="1"/>
    </xf>
    <xf numFmtId="37" fontId="6" fillId="0" borderId="10" xfId="47" applyFont="1" applyFill="1" applyBorder="1" applyProtection="1">
      <alignment/>
      <protection locked="0"/>
    </xf>
    <xf numFmtId="174" fontId="1" fillId="0" borderId="0" xfId="47" applyNumberFormat="1" applyFill="1" applyBorder="1" applyProtection="1">
      <alignment/>
      <protection locked="0"/>
    </xf>
    <xf numFmtId="37" fontId="3" fillId="34" borderId="10" xfId="47" applyFont="1" applyFill="1" applyBorder="1" applyAlignment="1">
      <alignment vertical="center"/>
      <protection/>
    </xf>
    <xf numFmtId="37" fontId="4" fillId="34" borderId="10" xfId="47" applyFont="1" applyFill="1" applyBorder="1" applyAlignment="1" applyProtection="1">
      <alignment horizontal="center" vertical="center"/>
      <protection hidden="1"/>
    </xf>
    <xf numFmtId="37" fontId="2" fillId="34" borderId="10" xfId="47" applyFont="1" applyFill="1" applyBorder="1" applyAlignment="1" applyProtection="1">
      <alignment horizontal="center" vertical="center"/>
      <protection hidden="1"/>
    </xf>
    <xf numFmtId="37" fontId="2" fillId="0" borderId="0" xfId="47" applyFont="1" applyFill="1" applyAlignment="1" applyProtection="1">
      <alignment vertical="center"/>
      <protection hidden="1"/>
    </xf>
    <xf numFmtId="37" fontId="2" fillId="0" borderId="0" xfId="47" applyFont="1" applyAlignment="1" applyProtection="1">
      <alignment horizontal="center" vertical="center"/>
      <protection hidden="1"/>
    </xf>
    <xf numFmtId="37" fontId="4" fillId="0" borderId="0" xfId="47" applyFont="1" applyAlignment="1" applyProtection="1">
      <alignment vertical="center"/>
      <protection hidden="1"/>
    </xf>
    <xf numFmtId="37" fontId="4" fillId="0" borderId="0" xfId="47" applyFont="1" applyFill="1" applyAlignment="1" applyProtection="1">
      <alignment vertical="center"/>
      <protection hidden="1"/>
    </xf>
    <xf numFmtId="37" fontId="4" fillId="0" borderId="0" xfId="47" applyFont="1" applyFill="1" applyAlignment="1" applyProtection="1">
      <alignment horizontal="right" vertical="center"/>
      <protection hidden="1"/>
    </xf>
    <xf numFmtId="37" fontId="2" fillId="0" borderId="0" xfId="47" applyFont="1" applyFill="1" applyAlignment="1" applyProtection="1">
      <alignment horizontal="right" vertical="center"/>
      <protection hidden="1"/>
    </xf>
    <xf numFmtId="37" fontId="2" fillId="0" borderId="10" xfId="47" applyFont="1" applyBorder="1" applyAlignment="1" applyProtection="1">
      <alignment vertical="center"/>
      <protection hidden="1"/>
    </xf>
    <xf numFmtId="37" fontId="7" fillId="33" borderId="11" xfId="47" applyFont="1" applyFill="1" applyBorder="1" applyAlignment="1" applyProtection="1">
      <alignment vertical="center"/>
      <protection hidden="1"/>
    </xf>
    <xf numFmtId="37" fontId="2" fillId="33" borderId="11" xfId="47" applyFont="1" applyFill="1" applyBorder="1" applyAlignment="1" applyProtection="1">
      <alignment horizontal="right" vertical="center"/>
      <protection hidden="1"/>
    </xf>
    <xf numFmtId="37" fontId="3" fillId="34" borderId="10" xfId="47" applyFont="1" applyFill="1" applyBorder="1" applyAlignment="1">
      <alignment vertical="center" wrapText="1"/>
      <protection/>
    </xf>
    <xf numFmtId="0" fontId="4" fillId="34" borderId="10" xfId="47" applyNumberFormat="1" applyFont="1" applyFill="1" applyBorder="1" applyAlignment="1" applyProtection="1">
      <alignment horizontal="center" vertical="center"/>
      <protection hidden="1"/>
    </xf>
    <xf numFmtId="37" fontId="2" fillId="0" borderId="0" xfId="47" applyFont="1" applyFill="1" applyAlignment="1" applyProtection="1">
      <alignment vertical="center" wrapText="1"/>
      <protection hidden="1"/>
    </xf>
    <xf numFmtId="37" fontId="4" fillId="0" borderId="0" xfId="47" applyFont="1" applyFill="1" applyAlignment="1" applyProtection="1">
      <alignment vertical="center" wrapText="1"/>
      <protection hidden="1"/>
    </xf>
    <xf numFmtId="37" fontId="4" fillId="0" borderId="0" xfId="47" applyFont="1" applyFill="1" applyAlignment="1" applyProtection="1" quotePrefix="1">
      <alignment vertical="center" wrapText="1"/>
      <protection hidden="1"/>
    </xf>
    <xf numFmtId="37" fontId="4" fillId="0" borderId="0" xfId="47" applyFont="1" applyFill="1" applyAlignment="1" applyProtection="1">
      <alignment vertical="center" wrapText="1"/>
      <protection hidden="1"/>
    </xf>
    <xf numFmtId="37" fontId="7" fillId="0" borderId="0" xfId="47" applyFont="1" applyFill="1" applyAlignment="1" applyProtection="1">
      <alignment horizontal="right" vertical="center" wrapText="1"/>
      <protection hidden="1"/>
    </xf>
    <xf numFmtId="37" fontId="7" fillId="0" borderId="0" xfId="47" applyFont="1" applyFill="1" applyAlignment="1" applyProtection="1">
      <alignment vertical="center" wrapText="1"/>
      <protection hidden="1"/>
    </xf>
    <xf numFmtId="37" fontId="7" fillId="33" borderId="10" xfId="47" applyFont="1" applyFill="1" applyBorder="1" applyAlignment="1" applyProtection="1">
      <alignment vertical="center" wrapText="1"/>
      <protection hidden="1"/>
    </xf>
    <xf numFmtId="0" fontId="0" fillId="0" borderId="0" xfId="15" applyFont="1" applyFill="1">
      <alignment/>
      <protection/>
    </xf>
    <xf numFmtId="0" fontId="8" fillId="34" borderId="0" xfId="15" applyFont="1" applyFill="1" applyAlignment="1">
      <alignment wrapText="1"/>
      <protection/>
    </xf>
    <xf numFmtId="175" fontId="8" fillId="34" borderId="0" xfId="15" applyNumberFormat="1" applyFont="1" applyFill="1">
      <alignment/>
      <protection/>
    </xf>
    <xf numFmtId="14" fontId="8" fillId="0" borderId="0" xfId="15" applyNumberFormat="1" applyFont="1" applyFill="1">
      <alignment/>
      <protection/>
    </xf>
    <xf numFmtId="0" fontId="9" fillId="0" borderId="0" xfId="15" applyFont="1" applyFill="1">
      <alignment/>
      <protection/>
    </xf>
    <xf numFmtId="0" fontId="8" fillId="0" borderId="0" xfId="15" applyFont="1" applyFill="1" applyAlignment="1">
      <alignment wrapText="1"/>
      <protection/>
    </xf>
    <xf numFmtId="175" fontId="8" fillId="0" borderId="0" xfId="15" applyNumberFormat="1" applyFont="1" applyFill="1">
      <alignment/>
      <protection/>
    </xf>
    <xf numFmtId="0" fontId="9" fillId="0" borderId="0" xfId="15" applyFont="1" applyFill="1" applyAlignment="1">
      <alignment wrapText="1"/>
      <protection/>
    </xf>
    <xf numFmtId="176" fontId="9" fillId="0" borderId="0" xfId="15" applyNumberFormat="1" applyFont="1" applyFill="1">
      <alignment/>
      <protection/>
    </xf>
    <xf numFmtId="176" fontId="8" fillId="0" borderId="0" xfId="15" applyNumberFormat="1" applyFont="1" applyFill="1">
      <alignment/>
      <protection/>
    </xf>
    <xf numFmtId="0" fontId="8" fillId="0" borderId="10" xfId="15" applyFont="1" applyFill="1" applyBorder="1" applyAlignment="1">
      <alignment wrapText="1"/>
      <protection/>
    </xf>
    <xf numFmtId="176" fontId="8" fillId="0" borderId="10" xfId="15" applyNumberFormat="1" applyFont="1" applyFill="1" applyBorder="1">
      <alignment/>
      <protection/>
    </xf>
    <xf numFmtId="176" fontId="8" fillId="0" borderId="10" xfId="44" applyNumberFormat="1" applyFont="1" applyFill="1" applyBorder="1" applyAlignment="1">
      <alignment/>
    </xf>
    <xf numFmtId="176" fontId="8" fillId="0" borderId="0" xfId="15" applyNumberFormat="1" applyFont="1" applyFill="1" applyBorder="1">
      <alignment/>
      <protection/>
    </xf>
    <xf numFmtId="176" fontId="8" fillId="0" borderId="12" xfId="15" applyNumberFormat="1" applyFont="1" applyFill="1" applyBorder="1">
      <alignment/>
      <protection/>
    </xf>
    <xf numFmtId="0" fontId="9" fillId="0" borderId="0" xfId="15" applyFont="1" applyFill="1" applyAlignment="1">
      <alignment vertical="center"/>
      <protection/>
    </xf>
    <xf numFmtId="177" fontId="9" fillId="0" borderId="0" xfId="15" applyNumberFormat="1" applyFont="1" applyFill="1">
      <alignment/>
      <protection/>
    </xf>
    <xf numFmtId="0" fontId="11" fillId="0" borderId="13" xfId="15" applyFont="1" applyBorder="1" applyAlignment="1">
      <alignment wrapText="1"/>
      <protection/>
    </xf>
    <xf numFmtId="0" fontId="11" fillId="0" borderId="0" xfId="15" applyFont="1" applyBorder="1" applyAlignment="1">
      <alignment wrapText="1"/>
      <protection/>
    </xf>
    <xf numFmtId="0" fontId="11" fillId="0" borderId="14" xfId="15" applyFont="1" applyBorder="1" applyAlignment="1">
      <alignment wrapText="1"/>
      <protection/>
    </xf>
    <xf numFmtId="0" fontId="11" fillId="0" borderId="13" xfId="15" applyFont="1" applyBorder="1" applyAlignment="1">
      <alignment horizontal="left" wrapText="1"/>
      <protection/>
    </xf>
    <xf numFmtId="0" fontId="11" fillId="0" borderId="15" xfId="15" applyFont="1" applyBorder="1" applyAlignment="1">
      <alignment horizontal="left" wrapText="1"/>
      <protection/>
    </xf>
    <xf numFmtId="0" fontId="0" fillId="0" borderId="0" xfId="15" applyFont="1" applyAlignment="1">
      <alignment horizontal="left"/>
      <protection/>
    </xf>
    <xf numFmtId="0" fontId="13" fillId="0" borderId="0" xfId="15" applyFont="1">
      <alignment/>
      <protection/>
    </xf>
    <xf numFmtId="0" fontId="10" fillId="0" borderId="13" xfId="15" applyFont="1" applyBorder="1" applyAlignment="1">
      <alignment horizontal="left" wrapText="1"/>
      <protection/>
    </xf>
    <xf numFmtId="180" fontId="10" fillId="0" borderId="0" xfId="15" applyNumberFormat="1" applyFont="1" applyBorder="1" applyAlignment="1">
      <alignment wrapText="1"/>
      <protection/>
    </xf>
    <xf numFmtId="179" fontId="10" fillId="0" borderId="14" xfId="50" applyNumberFormat="1" applyFont="1" applyBorder="1" applyAlignment="1">
      <alignment wrapText="1"/>
    </xf>
    <xf numFmtId="180" fontId="11" fillId="0" borderId="0" xfId="15" applyNumberFormat="1" applyFont="1" applyBorder="1" applyAlignment="1">
      <alignment wrapText="1"/>
      <protection/>
    </xf>
    <xf numFmtId="179" fontId="11" fillId="0" borderId="14" xfId="50" applyNumberFormat="1" applyFont="1" applyBorder="1" applyAlignment="1">
      <alignment wrapText="1"/>
    </xf>
    <xf numFmtId="181" fontId="11" fillId="0" borderId="0" xfId="44" applyNumberFormat="1" applyFont="1" applyBorder="1" applyAlignment="1">
      <alignment wrapText="1"/>
    </xf>
    <xf numFmtId="179" fontId="11" fillId="0" borderId="16" xfId="50" applyNumberFormat="1" applyFont="1" applyBorder="1" applyAlignment="1">
      <alignment wrapText="1"/>
    </xf>
    <xf numFmtId="182" fontId="10" fillId="0" borderId="0" xfId="15" applyNumberFormat="1" applyFont="1" applyBorder="1" applyAlignment="1">
      <alignment wrapText="1"/>
      <protection/>
    </xf>
    <xf numFmtId="0" fontId="11" fillId="0" borderId="0" xfId="15" applyFont="1" applyBorder="1" applyAlignment="1">
      <alignment horizontal="left" wrapText="1"/>
      <protection/>
    </xf>
    <xf numFmtId="37" fontId="4" fillId="0" borderId="0" xfId="47" applyFont="1" applyAlignment="1" applyProtection="1">
      <alignment wrapText="1"/>
      <protection hidden="1"/>
    </xf>
    <xf numFmtId="0" fontId="13" fillId="0" borderId="0" xfId="15" applyFont="1">
      <alignment/>
      <protection/>
    </xf>
    <xf numFmtId="37" fontId="1" fillId="0" borderId="0" xfId="47" applyFont="1" applyFill="1" applyBorder="1" applyProtection="1">
      <alignment/>
      <protection locked="0"/>
    </xf>
    <xf numFmtId="0" fontId="0" fillId="0" borderId="0" xfId="15" applyFont="1">
      <alignment/>
      <protection/>
    </xf>
    <xf numFmtId="37" fontId="4" fillId="0" borderId="17" xfId="47" applyFont="1" applyBorder="1" applyAlignment="1" applyProtection="1">
      <alignment wrapText="1"/>
      <protection hidden="1"/>
    </xf>
    <xf numFmtId="37" fontId="2" fillId="0" borderId="0" xfId="47" applyFont="1" applyBorder="1" applyAlignment="1" applyProtection="1">
      <alignment wrapText="1"/>
      <protection hidden="1"/>
    </xf>
    <xf numFmtId="37" fontId="4" fillId="0" borderId="0" xfId="47" applyFont="1" applyBorder="1" applyAlignment="1" applyProtection="1">
      <alignment wrapText="1"/>
      <protection hidden="1"/>
    </xf>
    <xf numFmtId="179" fontId="11" fillId="0" borderId="14" xfId="50" applyNumberFormat="1" applyFont="1" applyBorder="1" applyAlignment="1">
      <alignment wrapText="1"/>
    </xf>
    <xf numFmtId="0" fontId="10" fillId="0" borderId="18" xfId="15" applyFont="1" applyBorder="1" applyAlignment="1">
      <alignment horizontal="left" wrapText="1"/>
      <protection/>
    </xf>
    <xf numFmtId="0" fontId="14" fillId="0" borderId="15" xfId="15" applyFont="1" applyBorder="1" applyAlignment="1">
      <alignment horizontal="left" wrapText="1"/>
      <protection/>
    </xf>
    <xf numFmtId="0" fontId="15" fillId="0" borderId="0" xfId="15" applyFont="1">
      <alignment/>
      <protection/>
    </xf>
    <xf numFmtId="189" fontId="11" fillId="0" borderId="0" xfId="15" applyNumberFormat="1" applyFont="1" applyBorder="1" applyAlignment="1">
      <alignment wrapText="1"/>
      <protection/>
    </xf>
    <xf numFmtId="0" fontId="15" fillId="0" borderId="16" xfId="15" applyFont="1" applyBorder="1">
      <alignment/>
      <protection/>
    </xf>
    <xf numFmtId="178" fontId="15" fillId="0" borderId="17" xfId="50" applyNumberFormat="1" applyFont="1" applyBorder="1" applyAlignment="1">
      <alignment/>
    </xf>
    <xf numFmtId="182" fontId="0" fillId="0" borderId="0" xfId="15" applyNumberFormat="1" applyFont="1">
      <alignment/>
      <protection/>
    </xf>
    <xf numFmtId="181" fontId="0" fillId="0" borderId="0" xfId="44" applyNumberFormat="1" applyFont="1" applyAlignment="1">
      <alignment/>
    </xf>
    <xf numFmtId="189" fontId="11" fillId="0" borderId="17" xfId="15" applyNumberFormat="1" applyFont="1" applyBorder="1" applyAlignment="1">
      <alignment wrapText="1"/>
      <protection/>
    </xf>
    <xf numFmtId="181" fontId="0" fillId="0" borderId="17" xfId="44" applyNumberFormat="1" applyFont="1" applyBorder="1" applyAlignment="1">
      <alignment/>
    </xf>
    <xf numFmtId="0" fontId="14" fillId="0" borderId="15" xfId="15" applyFont="1" applyBorder="1" applyAlignment="1">
      <alignment wrapText="1"/>
      <protection/>
    </xf>
    <xf numFmtId="182" fontId="0" fillId="0" borderId="17" xfId="15" applyNumberFormat="1" applyFont="1" applyBorder="1">
      <alignment/>
      <protection/>
    </xf>
    <xf numFmtId="180" fontId="10" fillId="0" borderId="10" xfId="15" applyNumberFormat="1" applyFont="1" applyBorder="1" applyAlignment="1">
      <alignment wrapText="1"/>
      <protection/>
    </xf>
    <xf numFmtId="0" fontId="13" fillId="0" borderId="0" xfId="15" applyFont="1" applyBorder="1">
      <alignment/>
      <protection/>
    </xf>
    <xf numFmtId="0" fontId="0" fillId="0" borderId="17" xfId="15" applyFont="1" applyBorder="1">
      <alignment/>
      <protection/>
    </xf>
    <xf numFmtId="37" fontId="6" fillId="0" borderId="0" xfId="47" applyFont="1" applyAlignment="1" applyProtection="1">
      <alignment wrapText="1"/>
      <protection hidden="1"/>
    </xf>
    <xf numFmtId="185" fontId="10" fillId="0" borderId="0" xfId="15" applyNumberFormat="1" applyFont="1" applyBorder="1" applyAlignment="1">
      <alignment wrapText="1"/>
      <protection/>
    </xf>
    <xf numFmtId="182" fontId="13" fillId="0" borderId="10" xfId="15" applyNumberFormat="1" applyFont="1" applyBorder="1">
      <alignment/>
      <protection/>
    </xf>
    <xf numFmtId="179" fontId="0" fillId="0" borderId="14" xfId="50" applyNumberFormat="1" applyFont="1" applyBorder="1" applyAlignment="1">
      <alignment wrapText="1"/>
    </xf>
    <xf numFmtId="180" fontId="0" fillId="0" borderId="0" xfId="15" applyNumberFormat="1" applyFont="1" applyBorder="1" applyAlignment="1">
      <alignment wrapText="1"/>
      <protection/>
    </xf>
    <xf numFmtId="179" fontId="10" fillId="0" borderId="19" xfId="50" applyNumberFormat="1" applyFont="1" applyBorder="1" applyAlignment="1">
      <alignment wrapText="1"/>
    </xf>
    <xf numFmtId="0" fontId="11" fillId="0" borderId="13" xfId="15" applyFont="1" applyBorder="1" applyAlignment="1">
      <alignment horizontal="left" wrapText="1"/>
      <protection/>
    </xf>
    <xf numFmtId="0" fontId="0" fillId="0" borderId="0" xfId="15" applyFont="1">
      <alignment/>
      <protection/>
    </xf>
    <xf numFmtId="182" fontId="0" fillId="0" borderId="0" xfId="15" applyNumberFormat="1" applyFont="1">
      <alignment/>
      <protection/>
    </xf>
    <xf numFmtId="0" fontId="0" fillId="0" borderId="16" xfId="15" applyFont="1" applyBorder="1">
      <alignment/>
      <protection/>
    </xf>
    <xf numFmtId="182" fontId="13" fillId="0" borderId="0" xfId="15" applyNumberFormat="1" applyFont="1">
      <alignment/>
      <protection/>
    </xf>
    <xf numFmtId="181" fontId="13" fillId="0" borderId="10" xfId="44" applyNumberFormat="1" applyFont="1" applyBorder="1" applyAlignment="1">
      <alignment/>
    </xf>
    <xf numFmtId="202" fontId="11" fillId="0" borderId="17" xfId="15" applyNumberFormat="1" applyFont="1" applyBorder="1" applyAlignment="1">
      <alignment wrapText="1"/>
      <protection/>
    </xf>
    <xf numFmtId="37" fontId="5" fillId="0" borderId="0" xfId="47" applyFont="1" applyAlignment="1" applyProtection="1">
      <alignment horizontal="left" wrapText="1"/>
      <protection hidden="1"/>
    </xf>
    <xf numFmtId="0" fontId="0" fillId="0" borderId="10" xfId="15" applyFont="1" applyFill="1" applyBorder="1">
      <alignment/>
      <protection/>
    </xf>
    <xf numFmtId="203" fontId="11" fillId="0" borderId="0" xfId="15" applyNumberFormat="1" applyFont="1" applyBorder="1" applyAlignment="1">
      <alignment wrapText="1"/>
      <protection/>
    </xf>
    <xf numFmtId="180" fontId="11" fillId="0" borderId="0" xfId="44" applyNumberFormat="1" applyFont="1" applyBorder="1" applyAlignment="1">
      <alignment wrapText="1"/>
    </xf>
    <xf numFmtId="0" fontId="11" fillId="0" borderId="13" xfId="15" applyFont="1" applyBorder="1" applyAlignment="1">
      <alignment horizontal="center" wrapText="1"/>
      <protection/>
    </xf>
    <xf numFmtId="182" fontId="0" fillId="0" borderId="0" xfId="15" applyNumberFormat="1" applyFont="1" applyFill="1">
      <alignment/>
      <protection/>
    </xf>
    <xf numFmtId="0" fontId="0" fillId="0" borderId="0" xfId="15" applyFont="1">
      <alignment/>
      <protection/>
    </xf>
    <xf numFmtId="37" fontId="4" fillId="0" borderId="0" xfId="47" applyFont="1" applyBorder="1" applyAlignment="1" applyProtection="1">
      <alignment wrapText="1"/>
      <protection hidden="1"/>
    </xf>
    <xf numFmtId="184" fontId="17" fillId="0" borderId="0" xfId="50" applyNumberFormat="1" applyFont="1" applyBorder="1" applyAlignment="1">
      <alignment wrapText="1"/>
    </xf>
    <xf numFmtId="184" fontId="18" fillId="0" borderId="0" xfId="50" applyNumberFormat="1" applyFont="1" applyBorder="1" applyAlignment="1">
      <alignment wrapText="1"/>
    </xf>
    <xf numFmtId="184" fontId="17" fillId="0" borderId="10" xfId="50" applyNumberFormat="1" applyFont="1" applyBorder="1" applyAlignment="1">
      <alignment wrapText="1"/>
    </xf>
    <xf numFmtId="0" fontId="14" fillId="0" borderId="13" xfId="15" applyFont="1" applyBorder="1" applyAlignment="1" quotePrefix="1">
      <alignment horizontal="right" wrapText="1"/>
      <protection/>
    </xf>
    <xf numFmtId="0" fontId="11" fillId="0" borderId="17" xfId="15" applyFont="1" applyBorder="1" applyAlignment="1">
      <alignment horizontal="left" wrapText="1"/>
      <protection/>
    </xf>
    <xf numFmtId="181" fontId="0" fillId="0" borderId="0" xfId="44" applyNumberFormat="1" applyFont="1" applyFill="1" applyAlignment="1">
      <alignment/>
    </xf>
    <xf numFmtId="181" fontId="15" fillId="0" borderId="0" xfId="44" applyNumberFormat="1" applyFont="1" applyFill="1" applyBorder="1" applyAlignment="1">
      <alignment/>
    </xf>
    <xf numFmtId="181" fontId="0" fillId="0" borderId="17" xfId="44" applyNumberFormat="1" applyFont="1" applyFill="1" applyBorder="1" applyAlignment="1">
      <alignment/>
    </xf>
    <xf numFmtId="178" fontId="19" fillId="0" borderId="0" xfId="50" applyNumberFormat="1" applyFont="1" applyAlignment="1">
      <alignment/>
    </xf>
    <xf numFmtId="178" fontId="16" fillId="0" borderId="10" xfId="15" applyNumberFormat="1" applyFont="1" applyBorder="1">
      <alignment/>
      <protection/>
    </xf>
    <xf numFmtId="180" fontId="11" fillId="0" borderId="0" xfId="15" applyNumberFormat="1" applyFont="1" applyFill="1" applyBorder="1" applyAlignment="1">
      <alignment wrapText="1"/>
      <protection/>
    </xf>
    <xf numFmtId="178" fontId="15" fillId="0" borderId="17" xfId="50" applyNumberFormat="1" applyFont="1" applyFill="1" applyBorder="1" applyAlignment="1">
      <alignment/>
    </xf>
    <xf numFmtId="0" fontId="19" fillId="0" borderId="0" xfId="15" applyFont="1" applyFill="1" applyAlignment="1">
      <alignment wrapText="1"/>
      <protection/>
    </xf>
    <xf numFmtId="37" fontId="6" fillId="33" borderId="10" xfId="0" applyNumberFormat="1" applyFont="1" applyFill="1" applyBorder="1" applyAlignment="1">
      <alignment horizontal="right" vertical="center" wrapText="1"/>
    </xf>
    <xf numFmtId="172" fontId="6" fillId="33" borderId="10" xfId="47" applyNumberFormat="1" applyFont="1" applyFill="1" applyBorder="1" applyAlignment="1" applyProtection="1" quotePrefix="1">
      <alignment horizontal="center" vertical="center" wrapText="1"/>
      <protection/>
    </xf>
    <xf numFmtId="173" fontId="6" fillId="34" borderId="10" xfId="47" applyNumberFormat="1" applyFont="1" applyFill="1" applyBorder="1" applyAlignment="1" applyProtection="1" quotePrefix="1">
      <alignment horizontal="right" vertical="center" wrapText="1"/>
      <protection/>
    </xf>
    <xf numFmtId="0" fontId="8" fillId="0" borderId="20" xfId="15" applyFont="1" applyFill="1" applyBorder="1" applyAlignment="1">
      <alignment horizontal="center" vertical="center"/>
      <protection/>
    </xf>
    <xf numFmtId="175" fontId="8" fillId="34" borderId="0" xfId="15" applyNumberFormat="1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9" fillId="0" borderId="10" xfId="15" applyNumberFormat="1" applyFont="1" applyFill="1" applyBorder="1" applyAlignment="1">
      <alignment horizontal="center" vertical="center"/>
      <protection/>
    </xf>
    <xf numFmtId="176" fontId="8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10" fillId="13" borderId="18" xfId="15" applyFont="1" applyFill="1" applyBorder="1" applyAlignment="1">
      <alignment horizontal="left" vertical="center" wrapText="1"/>
      <protection/>
    </xf>
    <xf numFmtId="15" fontId="10" fillId="13" borderId="10" xfId="15" applyNumberFormat="1" applyFont="1" applyFill="1" applyBorder="1" applyAlignment="1">
      <alignment horizontal="right" vertical="center" wrapText="1"/>
      <protection/>
    </xf>
    <xf numFmtId="15" fontId="14" fillId="13" borderId="10" xfId="15" applyNumberFormat="1" applyFont="1" applyFill="1" applyBorder="1" applyAlignment="1">
      <alignment horizontal="right" vertical="center" wrapText="1"/>
      <protection/>
    </xf>
    <xf numFmtId="0" fontId="10" fillId="13" borderId="10" xfId="15" applyFont="1" applyFill="1" applyBorder="1" applyAlignment="1">
      <alignment horizontal="right" vertical="center" wrapText="1"/>
      <protection/>
    </xf>
    <xf numFmtId="15" fontId="10" fillId="13" borderId="19" xfId="15" applyNumberFormat="1" applyFont="1" applyFill="1" applyBorder="1" applyAlignment="1">
      <alignment horizontal="right" vertical="center" wrapText="1"/>
      <protection/>
    </xf>
    <xf numFmtId="0" fontId="10" fillId="13" borderId="19" xfId="15" applyFont="1" applyFill="1" applyBorder="1" applyAlignment="1">
      <alignment horizontal="right" vertical="center" wrapText="1"/>
      <protection/>
    </xf>
    <xf numFmtId="0" fontId="10" fillId="35" borderId="18" xfId="15" applyFont="1" applyFill="1" applyBorder="1" applyAlignment="1">
      <alignment horizontal="left" vertical="center" wrapText="1"/>
      <protection/>
    </xf>
    <xf numFmtId="15" fontId="10" fillId="35" borderId="10" xfId="15" applyNumberFormat="1" applyFont="1" applyFill="1" applyBorder="1" applyAlignment="1">
      <alignment horizontal="right" vertical="center" wrapText="1"/>
      <protection/>
    </xf>
    <xf numFmtId="15" fontId="14" fillId="35" borderId="10" xfId="15" applyNumberFormat="1" applyFont="1" applyFill="1" applyBorder="1" applyAlignment="1">
      <alignment horizontal="right" vertical="center" wrapText="1"/>
      <protection/>
    </xf>
    <xf numFmtId="0" fontId="14" fillId="35" borderId="10" xfId="15" applyFont="1" applyFill="1" applyBorder="1" applyAlignment="1">
      <alignment horizontal="right" vertical="center" wrapText="1"/>
      <protection/>
    </xf>
    <xf numFmtId="0" fontId="10" fillId="35" borderId="10" xfId="15" applyFont="1" applyFill="1" applyBorder="1" applyAlignment="1">
      <alignment horizontal="right" vertical="center" wrapText="1"/>
      <protection/>
    </xf>
    <xf numFmtId="15" fontId="10" fillId="35" borderId="19" xfId="15" applyNumberFormat="1" applyFont="1" applyFill="1" applyBorder="1" applyAlignment="1">
      <alignment horizontal="right" vertical="center" wrapText="1"/>
      <protection/>
    </xf>
    <xf numFmtId="0" fontId="10" fillId="35" borderId="19" xfId="15" applyFont="1" applyFill="1" applyBorder="1" applyAlignment="1">
      <alignment horizontal="right" vertical="center" wrapText="1"/>
      <protection/>
    </xf>
    <xf numFmtId="0" fontId="10" fillId="2" borderId="18" xfId="15" applyFont="1" applyFill="1" applyBorder="1" applyAlignment="1">
      <alignment horizontal="left" vertical="center" wrapText="1"/>
      <protection/>
    </xf>
    <xf numFmtId="15" fontId="10" fillId="2" borderId="10" xfId="15" applyNumberFormat="1" applyFont="1" applyFill="1" applyBorder="1" applyAlignment="1">
      <alignment horizontal="right" vertical="center" wrapText="1"/>
      <protection/>
    </xf>
    <xf numFmtId="15" fontId="14" fillId="2" borderId="10" xfId="15" applyNumberFormat="1" applyFont="1" applyFill="1" applyBorder="1" applyAlignment="1">
      <alignment horizontal="right" vertical="center" wrapText="1"/>
      <protection/>
    </xf>
    <xf numFmtId="0" fontId="14" fillId="2" borderId="10" xfId="15" applyFont="1" applyFill="1" applyBorder="1" applyAlignment="1">
      <alignment horizontal="right" vertical="center" wrapText="1"/>
      <protection/>
    </xf>
    <xf numFmtId="0" fontId="10" fillId="2" borderId="10" xfId="15" applyFont="1" applyFill="1" applyBorder="1" applyAlignment="1">
      <alignment horizontal="right" vertical="center" wrapText="1"/>
      <protection/>
    </xf>
    <xf numFmtId="15" fontId="10" fillId="2" borderId="19" xfId="15" applyNumberFormat="1" applyFont="1" applyFill="1" applyBorder="1" applyAlignment="1">
      <alignment horizontal="right" vertical="center" wrapText="1"/>
      <protection/>
    </xf>
    <xf numFmtId="0" fontId="10" fillId="2" borderId="19" xfId="15" applyFont="1" applyFill="1" applyBorder="1" applyAlignment="1">
      <alignment horizontal="right" vertical="center" wrapText="1"/>
      <protection/>
    </xf>
    <xf numFmtId="0" fontId="10" fillId="10" borderId="18" xfId="15" applyFont="1" applyFill="1" applyBorder="1" applyAlignment="1">
      <alignment horizontal="left" vertical="center" wrapText="1"/>
      <protection/>
    </xf>
    <xf numFmtId="15" fontId="10" fillId="10" borderId="10" xfId="15" applyNumberFormat="1" applyFont="1" applyFill="1" applyBorder="1" applyAlignment="1">
      <alignment horizontal="right" vertical="center" wrapText="1"/>
      <protection/>
    </xf>
    <xf numFmtId="15" fontId="14" fillId="10" borderId="10" xfId="15" applyNumberFormat="1" applyFont="1" applyFill="1" applyBorder="1" applyAlignment="1">
      <alignment horizontal="right" vertical="center" wrapText="1"/>
      <protection/>
    </xf>
    <xf numFmtId="0" fontId="14" fillId="10" borderId="10" xfId="15" applyFont="1" applyFill="1" applyBorder="1" applyAlignment="1">
      <alignment horizontal="right" vertical="center" wrapText="1"/>
      <protection/>
    </xf>
    <xf numFmtId="0" fontId="10" fillId="10" borderId="10" xfId="15" applyFont="1" applyFill="1" applyBorder="1" applyAlignment="1">
      <alignment horizontal="right" vertical="center" wrapText="1"/>
      <protection/>
    </xf>
    <xf numFmtId="15" fontId="10" fillId="10" borderId="19" xfId="15" applyNumberFormat="1" applyFont="1" applyFill="1" applyBorder="1" applyAlignment="1">
      <alignment horizontal="right" vertical="center" wrapText="1"/>
      <protection/>
    </xf>
    <xf numFmtId="0" fontId="10" fillId="10" borderId="19" xfId="15" applyFont="1" applyFill="1" applyBorder="1" applyAlignment="1">
      <alignment horizontal="right" vertical="center" wrapText="1"/>
      <protection/>
    </xf>
    <xf numFmtId="0" fontId="10" fillId="36" borderId="18" xfId="15" applyFont="1" applyFill="1" applyBorder="1" applyAlignment="1">
      <alignment horizontal="left" vertical="center" wrapText="1"/>
      <protection/>
    </xf>
    <xf numFmtId="15" fontId="10" fillId="36" borderId="10" xfId="15" applyNumberFormat="1" applyFont="1" applyFill="1" applyBorder="1" applyAlignment="1">
      <alignment horizontal="right" vertical="center" wrapText="1"/>
      <protection/>
    </xf>
    <xf numFmtId="15" fontId="14" fillId="36" borderId="10" xfId="15" applyNumberFormat="1" applyFont="1" applyFill="1" applyBorder="1" applyAlignment="1">
      <alignment horizontal="right" vertical="center" wrapText="1"/>
      <protection/>
    </xf>
    <xf numFmtId="0" fontId="14" fillId="36" borderId="10" xfId="15" applyFont="1" applyFill="1" applyBorder="1" applyAlignment="1">
      <alignment horizontal="right" vertical="center" wrapText="1"/>
      <protection/>
    </xf>
    <xf numFmtId="0" fontId="10" fillId="36" borderId="10" xfId="15" applyFont="1" applyFill="1" applyBorder="1" applyAlignment="1">
      <alignment horizontal="right" vertical="center" wrapText="1"/>
      <protection/>
    </xf>
    <xf numFmtId="15" fontId="10" fillId="36" borderId="19" xfId="15" applyNumberFormat="1" applyFont="1" applyFill="1" applyBorder="1" applyAlignment="1">
      <alignment horizontal="right" vertical="center" wrapText="1"/>
      <protection/>
    </xf>
    <xf numFmtId="0" fontId="10" fillId="36" borderId="19" xfId="1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37" fontId="4" fillId="0" borderId="0" xfId="47" applyFont="1" applyFill="1" applyProtection="1">
      <alignment/>
      <protection hidden="1"/>
    </xf>
    <xf numFmtId="0" fontId="0" fillId="0" borderId="0" xfId="15" applyFont="1" applyFill="1">
      <alignment/>
      <protection/>
    </xf>
    <xf numFmtId="185" fontId="10" fillId="0" borderId="0" xfId="15" applyNumberFormat="1" applyFont="1" applyFill="1" applyBorder="1" applyAlignment="1">
      <alignment wrapText="1"/>
      <protection/>
    </xf>
    <xf numFmtId="185" fontId="11" fillId="0" borderId="0" xfId="15" applyNumberFormat="1" applyFont="1" applyFill="1" applyBorder="1" applyAlignment="1">
      <alignment wrapText="1"/>
      <protection/>
    </xf>
    <xf numFmtId="182" fontId="0" fillId="0" borderId="0" xfId="15" applyNumberFormat="1" applyFont="1" applyFill="1">
      <alignment/>
      <protection/>
    </xf>
    <xf numFmtId="0" fontId="14" fillId="0" borderId="17" xfId="15" applyFont="1" applyFill="1" applyBorder="1" applyAlignment="1" quotePrefix="1">
      <alignment horizontal="right" wrapText="1"/>
      <protection/>
    </xf>
    <xf numFmtId="182" fontId="10" fillId="0" borderId="0" xfId="15" applyNumberFormat="1" applyFont="1" applyFill="1" applyBorder="1" applyAlignment="1">
      <alignment wrapText="1"/>
      <protection/>
    </xf>
    <xf numFmtId="181" fontId="11" fillId="0" borderId="0" xfId="44" applyNumberFormat="1" applyFont="1" applyFill="1" applyBorder="1" applyAlignment="1">
      <alignment wrapText="1"/>
    </xf>
    <xf numFmtId="180" fontId="0" fillId="0" borderId="0" xfId="15" applyNumberFormat="1" applyFont="1" applyBorder="1" applyAlignment="1">
      <alignment wrapText="1"/>
      <protection/>
    </xf>
    <xf numFmtId="179" fontId="0" fillId="0" borderId="14" xfId="50" applyNumberFormat="1" applyFont="1" applyBorder="1" applyAlignment="1">
      <alignment wrapText="1"/>
    </xf>
    <xf numFmtId="180" fontId="0" fillId="0" borderId="17" xfId="15" applyNumberFormat="1" applyFont="1" applyBorder="1" applyAlignment="1">
      <alignment wrapText="1"/>
      <protection/>
    </xf>
    <xf numFmtId="179" fontId="0" fillId="0" borderId="16" xfId="50" applyNumberFormat="1" applyFont="1" applyBorder="1" applyAlignment="1">
      <alignment wrapText="1"/>
    </xf>
    <xf numFmtId="182" fontId="13" fillId="0" borderId="0" xfId="15" applyNumberFormat="1" applyFont="1" applyFill="1">
      <alignment/>
      <protection/>
    </xf>
    <xf numFmtId="181" fontId="0" fillId="0" borderId="0" xfId="44" applyNumberFormat="1" applyFont="1" applyFill="1" applyAlignment="1">
      <alignment/>
    </xf>
    <xf numFmtId="181" fontId="0" fillId="0" borderId="0" xfId="44" applyNumberFormat="1" applyFont="1" applyAlignment="1">
      <alignment/>
    </xf>
    <xf numFmtId="181" fontId="13" fillId="0" borderId="10" xfId="44" applyNumberFormat="1" applyFont="1" applyFill="1" applyBorder="1" applyAlignment="1">
      <alignment/>
    </xf>
    <xf numFmtId="0" fontId="0" fillId="0" borderId="17" xfId="15" applyFont="1" applyFill="1" applyBorder="1">
      <alignment/>
      <protection/>
    </xf>
    <xf numFmtId="180" fontId="0" fillId="0" borderId="0" xfId="15" applyNumberFormat="1" applyFont="1" applyFill="1" applyBorder="1" applyAlignment="1">
      <alignment wrapText="1"/>
      <protection/>
    </xf>
    <xf numFmtId="176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1H%202011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Stato patrimoniale"/>
      <sheetName val="Rendiconto finanziario"/>
      <sheetName val="GAS"/>
      <sheetName val="E.E."/>
      <sheetName val="Idrico"/>
      <sheetName val="Ambiente"/>
      <sheetName val="Altri"/>
    </sheetNames>
    <sheetDataSet>
      <sheetData sheetId="0">
        <row r="30">
          <cell r="C30">
            <v>83157</v>
          </cell>
        </row>
      </sheetData>
      <sheetData sheetId="3">
        <row r="18">
          <cell r="B18">
            <v>343.95899999999983</v>
          </cell>
          <cell r="C18">
            <v>313.5120000000003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11.7109375" style="0" customWidth="1"/>
  </cols>
  <sheetData>
    <row r="3" ht="25.5" customHeight="1"/>
    <row r="4" spans="2:4" ht="12.75">
      <c r="B4" s="1" t="s">
        <v>7</v>
      </c>
      <c r="C4" s="3"/>
      <c r="D4" s="3"/>
    </row>
    <row r="5" spans="2:4" ht="12.75">
      <c r="B5" s="4" t="s">
        <v>0</v>
      </c>
      <c r="C5" s="125">
        <v>40724</v>
      </c>
      <c r="D5" s="125">
        <v>40359</v>
      </c>
    </row>
    <row r="6" spans="2:4" ht="12.75">
      <c r="B6" s="5" t="s">
        <v>8</v>
      </c>
      <c r="C6" s="6">
        <v>1983185</v>
      </c>
      <c r="D6" s="6">
        <v>1805478</v>
      </c>
    </row>
    <row r="7" spans="2:4" ht="12.75">
      <c r="B7" s="5" t="s">
        <v>10</v>
      </c>
      <c r="C7" s="6">
        <v>87701</v>
      </c>
      <c r="D7" s="6">
        <v>101758</v>
      </c>
    </row>
    <row r="8" spans="2:3" ht="12.75">
      <c r="B8" s="5" t="s">
        <v>11</v>
      </c>
      <c r="C8" s="167"/>
    </row>
    <row r="9" spans="2:4" ht="12.75">
      <c r="B9" s="102" t="s">
        <v>12</v>
      </c>
      <c r="C9" s="168">
        <v>-1122021</v>
      </c>
      <c r="D9" s="7">
        <v>-1036447</v>
      </c>
    </row>
    <row r="10" spans="2:4" ht="12.75">
      <c r="B10" s="5" t="s">
        <v>13</v>
      </c>
      <c r="C10" s="6">
        <v>-422065</v>
      </c>
      <c r="D10" s="6">
        <v>-387930</v>
      </c>
    </row>
    <row r="11" spans="2:4" ht="12.75">
      <c r="B11" s="5" t="s">
        <v>14</v>
      </c>
      <c r="C11" s="6">
        <v>-189662</v>
      </c>
      <c r="D11" s="6">
        <v>-184581</v>
      </c>
    </row>
    <row r="12" spans="2:4" ht="12.75">
      <c r="B12" s="5" t="s">
        <v>15</v>
      </c>
      <c r="C12" s="6">
        <v>-144589</v>
      </c>
      <c r="D12" s="6">
        <v>-138663</v>
      </c>
    </row>
    <row r="13" spans="2:4" ht="12.75">
      <c r="B13" s="5" t="s">
        <v>16</v>
      </c>
      <c r="C13" s="6">
        <v>-17536</v>
      </c>
      <c r="D13" s="6">
        <v>-18821</v>
      </c>
    </row>
    <row r="14" spans="2:4" ht="12.75">
      <c r="B14" s="5" t="s">
        <v>17</v>
      </c>
      <c r="C14" s="6">
        <v>24357</v>
      </c>
      <c r="D14" s="6">
        <v>22035</v>
      </c>
    </row>
    <row r="15" spans="2:3" ht="12.75">
      <c r="B15" s="5"/>
      <c r="C15" s="167"/>
    </row>
    <row r="16" spans="2:4" ht="12.75">
      <c r="B16" s="9" t="s">
        <v>18</v>
      </c>
      <c r="C16" s="10">
        <f>SUM(C6:C14)</f>
        <v>199370</v>
      </c>
      <c r="D16" s="10">
        <f>SUM(D6:D14)</f>
        <v>162829</v>
      </c>
    </row>
    <row r="17" spans="2:3" ht="12.75">
      <c r="B17" s="5"/>
      <c r="C17" s="167"/>
    </row>
    <row r="18" spans="2:4" ht="12.75">
      <c r="B18" s="5" t="s">
        <v>19</v>
      </c>
      <c r="C18" s="6">
        <v>4723</v>
      </c>
      <c r="D18" s="6">
        <v>4337</v>
      </c>
    </row>
    <row r="19" spans="2:4" ht="12.75">
      <c r="B19" s="5" t="s">
        <v>20</v>
      </c>
      <c r="C19" s="6">
        <v>33795</v>
      </c>
      <c r="D19" s="6">
        <v>55336</v>
      </c>
    </row>
    <row r="20" spans="2:4" ht="12.75">
      <c r="B20" s="5" t="s">
        <v>21</v>
      </c>
      <c r="C20" s="6">
        <v>-91972</v>
      </c>
      <c r="D20" s="6">
        <v>-114448</v>
      </c>
    </row>
    <row r="21" spans="2:3" ht="12.75">
      <c r="B21" s="5"/>
      <c r="C21" s="167"/>
    </row>
    <row r="22" spans="2:4" ht="12.75">
      <c r="B22" s="89" t="s">
        <v>24</v>
      </c>
      <c r="C22" s="10">
        <f>SUM(C18:C20)</f>
        <v>-53454</v>
      </c>
      <c r="D22" s="10">
        <f>SUM(D18:D20)</f>
        <v>-54775</v>
      </c>
    </row>
    <row r="23" spans="2:3" ht="12.75">
      <c r="B23" s="9"/>
      <c r="C23" s="167"/>
    </row>
    <row r="24" spans="2:4" s="69" customFormat="1" ht="12.75">
      <c r="B24" s="66" t="s">
        <v>22</v>
      </c>
      <c r="C24" s="68">
        <v>0</v>
      </c>
      <c r="D24" s="68">
        <v>0</v>
      </c>
    </row>
    <row r="25" spans="2:4" s="69" customFormat="1" ht="12.75">
      <c r="B25" s="66"/>
      <c r="C25" s="169"/>
      <c r="D25" s="108"/>
    </row>
    <row r="26" spans="2:4" s="67" customFormat="1" ht="12.75">
      <c r="B26" s="9" t="s">
        <v>23</v>
      </c>
      <c r="C26" s="10">
        <f>SUM(C16+C22+C24)</f>
        <v>145916</v>
      </c>
      <c r="D26" s="10">
        <f>SUM(D16+D22+D24)</f>
        <v>108054</v>
      </c>
    </row>
    <row r="27" spans="2:3" ht="12.75">
      <c r="B27" s="9"/>
      <c r="C27" s="167"/>
    </row>
    <row r="28" spans="2:4" ht="12.75">
      <c r="B28" s="5" t="s">
        <v>25</v>
      </c>
      <c r="C28" s="6">
        <v>-62759</v>
      </c>
      <c r="D28" s="6">
        <v>-50911</v>
      </c>
    </row>
    <row r="29" spans="2:3" ht="12.75">
      <c r="B29" s="8"/>
      <c r="C29" s="167"/>
    </row>
    <row r="30" spans="2:4" ht="12.75">
      <c r="B30" s="9" t="s">
        <v>26</v>
      </c>
      <c r="C30" s="10">
        <f>SUM(C26+C28)</f>
        <v>83157</v>
      </c>
      <c r="D30" s="10">
        <f>SUM(D26+D28)</f>
        <v>57143</v>
      </c>
    </row>
    <row r="31" spans="2:3" ht="12.75">
      <c r="B31" s="5"/>
      <c r="C31" s="167"/>
    </row>
    <row r="32" spans="2:4" ht="12.75">
      <c r="B32" s="5" t="s">
        <v>27</v>
      </c>
      <c r="C32" s="6">
        <v>71398</v>
      </c>
      <c r="D32" s="6">
        <v>62573</v>
      </c>
    </row>
    <row r="33" spans="2:4" ht="12.75">
      <c r="B33" s="5" t="s">
        <v>28</v>
      </c>
      <c r="C33" s="6">
        <v>11759</v>
      </c>
      <c r="D33" s="6">
        <v>6590</v>
      </c>
    </row>
    <row r="34" ht="12.75">
      <c r="B34" s="5"/>
    </row>
    <row r="35" spans="2:4" ht="12.75">
      <c r="B35" s="70"/>
      <c r="C35" s="88"/>
      <c r="D35" s="88"/>
    </row>
    <row r="36" ht="12.75">
      <c r="B36" s="71" t="s">
        <v>29</v>
      </c>
    </row>
    <row r="37" spans="2:4" ht="12.75">
      <c r="B37" s="109" t="s">
        <v>143</v>
      </c>
      <c r="C37" s="11">
        <v>0.064</v>
      </c>
      <c r="D37" s="11">
        <v>0.056</v>
      </c>
    </row>
    <row r="38" spans="2:4" ht="12.75">
      <c r="B38" s="109" t="s">
        <v>144</v>
      </c>
      <c r="C38" s="11">
        <v>0.061</v>
      </c>
      <c r="D38" s="11">
        <v>0.056</v>
      </c>
    </row>
    <row r="39" spans="2:4" ht="12.75">
      <c r="B39" s="72"/>
      <c r="C39" s="6"/>
      <c r="D39" s="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16 D22 D26:D30" formulaRange="1" unlockedFormula="1"/>
    <ignoredError sqref="D17:D21 D23:D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6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2" max="2" width="49.57421875" style="0" bestFit="1" customWidth="1"/>
    <col min="3" max="4" width="12.7109375" style="0" customWidth="1"/>
  </cols>
  <sheetData>
    <row r="5" spans="2:4" ht="12.75">
      <c r="B5" s="1" t="s">
        <v>30</v>
      </c>
      <c r="C5" s="124">
        <v>40724</v>
      </c>
      <c r="D5" s="124">
        <v>40543</v>
      </c>
    </row>
    <row r="6" spans="2:4" ht="12.75">
      <c r="B6" s="12" t="s">
        <v>45</v>
      </c>
      <c r="C6" s="14"/>
      <c r="D6" s="13"/>
    </row>
    <row r="7" spans="2:4" ht="12.75">
      <c r="B7" s="15" t="s">
        <v>31</v>
      </c>
      <c r="C7" s="17"/>
      <c r="D7" s="16"/>
    </row>
    <row r="8" spans="2:4" ht="12.75">
      <c r="B8" s="18" t="s">
        <v>32</v>
      </c>
      <c r="C8" s="19">
        <v>1870945.21808</v>
      </c>
      <c r="D8" s="19">
        <v>1840231.69793</v>
      </c>
    </row>
    <row r="9" spans="2:4" ht="12.75">
      <c r="B9" s="18" t="s">
        <v>33</v>
      </c>
      <c r="C9" s="19">
        <v>1746247.32877</v>
      </c>
      <c r="D9" s="19">
        <v>1728498.05237</v>
      </c>
    </row>
    <row r="10" spans="2:4" ht="12.75">
      <c r="B10" s="18" t="s">
        <v>34</v>
      </c>
      <c r="C10" s="19">
        <v>377744.41923</v>
      </c>
      <c r="D10" s="19">
        <v>377579.14823</v>
      </c>
    </row>
    <row r="11" spans="2:4" ht="12.75">
      <c r="B11" s="18" t="s">
        <v>35</v>
      </c>
      <c r="C11" s="19">
        <v>138151</v>
      </c>
      <c r="D11" s="19">
        <v>135344.29018</v>
      </c>
    </row>
    <row r="12" spans="2:4" ht="12.75">
      <c r="B12" s="18" t="s">
        <v>36</v>
      </c>
      <c r="C12" s="19">
        <v>10915.40218</v>
      </c>
      <c r="D12" s="19">
        <v>10912.27691</v>
      </c>
    </row>
    <row r="13" spans="2:4" ht="12.75">
      <c r="B13" s="18" t="s">
        <v>37</v>
      </c>
      <c r="C13" s="19">
        <v>89877</v>
      </c>
      <c r="D13" s="19">
        <v>84289.6</v>
      </c>
    </row>
    <row r="14" spans="2:4" ht="12.75">
      <c r="B14" s="18" t="s">
        <v>53</v>
      </c>
      <c r="C14" s="19">
        <v>26629.43381</v>
      </c>
      <c r="D14" s="19">
        <v>40071.235049999996</v>
      </c>
    </row>
    <row r="15" spans="2:4" ht="12.75">
      <c r="B15" s="20"/>
      <c r="C15" s="21">
        <f>SUM(C8:C14)</f>
        <v>4260509.80207</v>
      </c>
      <c r="D15" s="21">
        <f>SUM(D8:D14)</f>
        <v>4216926.30067</v>
      </c>
    </row>
    <row r="16" spans="2:4" ht="12.75">
      <c r="B16" s="15" t="s">
        <v>38</v>
      </c>
      <c r="C16" s="17"/>
      <c r="D16" s="17"/>
    </row>
    <row r="17" spans="2:4" ht="12.75">
      <c r="B17" s="18" t="s">
        <v>39</v>
      </c>
      <c r="C17" s="19">
        <v>72605.70389</v>
      </c>
      <c r="D17" s="19">
        <v>53879.60936</v>
      </c>
    </row>
    <row r="18" spans="2:4" ht="12.75">
      <c r="B18" s="18" t="s">
        <v>40</v>
      </c>
      <c r="C18" s="19">
        <v>1114173.79506</v>
      </c>
      <c r="D18" s="19">
        <v>1134496</v>
      </c>
    </row>
    <row r="19" spans="2:4" ht="12.75">
      <c r="B19" s="18" t="s">
        <v>41</v>
      </c>
      <c r="C19" s="19">
        <v>18364.92559</v>
      </c>
      <c r="D19" s="19">
        <v>17228.19741</v>
      </c>
    </row>
    <row r="20" spans="2:4" ht="12.75">
      <c r="B20" s="18" t="s">
        <v>36</v>
      </c>
      <c r="C20" s="19">
        <v>41541.20248</v>
      </c>
      <c r="D20" s="19">
        <v>46084</v>
      </c>
    </row>
    <row r="21" spans="2:4" ht="12.75">
      <c r="B21" s="18" t="s">
        <v>53</v>
      </c>
      <c r="C21" s="19">
        <v>21607.77495</v>
      </c>
      <c r="D21" s="19">
        <v>12796.45026</v>
      </c>
    </row>
    <row r="22" spans="2:4" ht="12.75">
      <c r="B22" s="18" t="s">
        <v>42</v>
      </c>
      <c r="C22" s="19">
        <v>219212.41090000002</v>
      </c>
      <c r="D22" s="19">
        <v>181606.6</v>
      </c>
    </row>
    <row r="23" spans="2:4" ht="12.75">
      <c r="B23" s="18" t="s">
        <v>43</v>
      </c>
      <c r="C23" s="19">
        <v>356264.12468</v>
      </c>
      <c r="D23" s="19">
        <v>538226.15791</v>
      </c>
    </row>
    <row r="24" spans="2:4" ht="12.75">
      <c r="B24" s="20"/>
      <c r="C24" s="21">
        <f>SUM(C17:C23)</f>
        <v>1843769.93755</v>
      </c>
      <c r="D24" s="21">
        <f>SUM(D17:D23)</f>
        <v>1984317.0149400001</v>
      </c>
    </row>
    <row r="25" spans="2:4" ht="13.5" thickBot="1">
      <c r="B25" s="22" t="s">
        <v>44</v>
      </c>
      <c r="C25" s="23">
        <f>SUM(C15+C24)</f>
        <v>6104279.73962</v>
      </c>
      <c r="D25" s="23">
        <f>D15+D24</f>
        <v>6201243.31561</v>
      </c>
    </row>
    <row r="27" spans="2:4" ht="12.75">
      <c r="B27" s="24" t="s">
        <v>46</v>
      </c>
      <c r="C27" s="25"/>
      <c r="D27" s="25"/>
    </row>
    <row r="28" spans="2:4" ht="12.75">
      <c r="B28" s="26" t="s">
        <v>47</v>
      </c>
      <c r="C28" s="17"/>
      <c r="D28" s="17"/>
    </row>
    <row r="29" spans="2:4" ht="12.75">
      <c r="B29" s="27" t="s">
        <v>48</v>
      </c>
      <c r="C29" s="19">
        <v>1115013.754</v>
      </c>
      <c r="D29" s="19">
        <v>1115014.145</v>
      </c>
    </row>
    <row r="30" spans="2:4" ht="12.75">
      <c r="B30" s="28" t="s">
        <v>49</v>
      </c>
      <c r="C30" s="19">
        <v>-5938</v>
      </c>
      <c r="D30" s="19">
        <v>-5940</v>
      </c>
    </row>
    <row r="31" spans="2:4" ht="12.75">
      <c r="B31" s="27" t="s">
        <v>50</v>
      </c>
      <c r="C31" s="19">
        <v>537339.2924299999</v>
      </c>
      <c r="D31" s="19">
        <v>514662</v>
      </c>
    </row>
    <row r="32" spans="2:4" ht="12.75">
      <c r="B32" s="28" t="s">
        <v>51</v>
      </c>
      <c r="C32" s="19">
        <v>-3194.83383</v>
      </c>
      <c r="D32" s="19">
        <v>-3104.97063</v>
      </c>
    </row>
    <row r="33" spans="2:4" ht="12.75">
      <c r="B33" s="27" t="s">
        <v>52</v>
      </c>
      <c r="C33" s="19">
        <v>-7725.826639999999</v>
      </c>
      <c r="D33" s="19">
        <v>-12406.715400000001</v>
      </c>
    </row>
    <row r="34" spans="2:4" ht="12.75">
      <c r="B34" s="27" t="s">
        <v>54</v>
      </c>
      <c r="C34" s="19">
        <v>2060.62588</v>
      </c>
      <c r="D34" s="19">
        <v>2060.62588000002</v>
      </c>
    </row>
    <row r="35" spans="2:4" ht="12.75">
      <c r="B35" s="27" t="s">
        <v>55</v>
      </c>
      <c r="C35" s="19">
        <v>71398.46017</v>
      </c>
      <c r="D35" s="19">
        <v>117217.65343</v>
      </c>
    </row>
    <row r="36" spans="2:4" ht="12.75">
      <c r="B36" s="26" t="s">
        <v>56</v>
      </c>
      <c r="C36" s="21">
        <f>SUM(C29:C35)</f>
        <v>1708953.47201</v>
      </c>
      <c r="D36" s="21">
        <f>SUM(D29:D35)</f>
        <v>1727502.7382799997</v>
      </c>
    </row>
    <row r="37" ht="12.75">
      <c r="B37" s="26"/>
    </row>
    <row r="38" spans="2:4" ht="12.75">
      <c r="B38" s="29" t="s">
        <v>28</v>
      </c>
      <c r="C38" s="19">
        <v>137044.91584</v>
      </c>
      <c r="D38" s="19">
        <v>142720</v>
      </c>
    </row>
    <row r="39" ht="12.75">
      <c r="B39" s="29"/>
    </row>
    <row r="40" spans="2:4" ht="12.75">
      <c r="B40" s="26" t="s">
        <v>57</v>
      </c>
      <c r="C40" s="21">
        <f>SUM(C36:C38)</f>
        <v>1845998.3878499998</v>
      </c>
      <c r="D40" s="21">
        <f>SUM(D36:D38)</f>
        <v>1870222.7382799997</v>
      </c>
    </row>
    <row r="41" spans="2:4" ht="12.75">
      <c r="B41" s="26"/>
      <c r="C41" s="17"/>
      <c r="D41" s="17"/>
    </row>
    <row r="42" ht="12.75">
      <c r="B42" s="26" t="s">
        <v>58</v>
      </c>
    </row>
    <row r="43" spans="2:4" ht="12.75">
      <c r="B43" s="27" t="s">
        <v>59</v>
      </c>
      <c r="C43" s="19">
        <v>2299451.28286</v>
      </c>
      <c r="D43" s="19">
        <v>2313721.72552</v>
      </c>
    </row>
    <row r="44" spans="2:4" ht="12.75">
      <c r="B44" s="27" t="s">
        <v>60</v>
      </c>
      <c r="C44" s="19">
        <v>94094.20487999999</v>
      </c>
      <c r="D44" s="19">
        <v>95643.30683</v>
      </c>
    </row>
    <row r="45" spans="2:4" ht="12.75">
      <c r="B45" s="27" t="s">
        <v>61</v>
      </c>
      <c r="C45" s="19">
        <v>219675.21149</v>
      </c>
      <c r="D45" s="19">
        <v>210968.33994</v>
      </c>
    </row>
    <row r="46" spans="2:4" ht="12.75">
      <c r="B46" s="27" t="s">
        <v>62</v>
      </c>
      <c r="C46" s="19">
        <v>77992</v>
      </c>
      <c r="D46" s="19">
        <v>76143.22293</v>
      </c>
    </row>
    <row r="47" spans="2:4" ht="12.75">
      <c r="B47" s="27" t="s">
        <v>63</v>
      </c>
      <c r="C47" s="19">
        <v>7499.13535</v>
      </c>
      <c r="D47" s="19">
        <v>8881.7977</v>
      </c>
    </row>
    <row r="48" spans="2:4" ht="12.75">
      <c r="B48" s="27" t="s">
        <v>53</v>
      </c>
      <c r="C48" s="19">
        <v>25684.52291</v>
      </c>
      <c r="D48" s="19">
        <v>44081.58236</v>
      </c>
    </row>
    <row r="49" spans="2:4" ht="12.75">
      <c r="B49" s="30"/>
      <c r="C49" s="21">
        <f>SUM(C43:C48)</f>
        <v>2724396.3574900003</v>
      </c>
      <c r="D49" s="21">
        <f>SUM(D43:D48)</f>
        <v>2749439.97528</v>
      </c>
    </row>
    <row r="50" ht="12.75">
      <c r="B50" s="26" t="s">
        <v>64</v>
      </c>
    </row>
    <row r="51" spans="2:4" ht="12.75">
      <c r="B51" s="27" t="s">
        <v>65</v>
      </c>
      <c r="C51" s="19">
        <v>97764.49934000001</v>
      </c>
      <c r="D51" s="19">
        <v>147837.4</v>
      </c>
    </row>
    <row r="52" spans="2:4" ht="12.75">
      <c r="B52" s="27" t="s">
        <v>66</v>
      </c>
      <c r="C52" s="19">
        <v>3456.55271</v>
      </c>
      <c r="D52" s="19">
        <v>4599</v>
      </c>
    </row>
    <row r="53" spans="2:4" ht="12.75">
      <c r="B53" s="27" t="s">
        <v>67</v>
      </c>
      <c r="C53" s="19">
        <v>894272.68806</v>
      </c>
      <c r="D53" s="19">
        <v>1061003</v>
      </c>
    </row>
    <row r="54" spans="2:4" ht="12.75">
      <c r="B54" s="27" t="s">
        <v>68</v>
      </c>
      <c r="C54" s="19">
        <v>240816.59316</v>
      </c>
      <c r="D54" s="19">
        <v>124501.87195999999</v>
      </c>
    </row>
    <row r="55" spans="2:4" ht="12.75">
      <c r="B55" s="27" t="s">
        <v>69</v>
      </c>
      <c r="C55" s="19">
        <v>281782.13778</v>
      </c>
      <c r="D55" s="19">
        <v>230050</v>
      </c>
    </row>
    <row r="56" spans="2:4" ht="12.75">
      <c r="B56" s="27" t="s">
        <v>53</v>
      </c>
      <c r="C56" s="19">
        <v>15791.08895</v>
      </c>
      <c r="D56" s="19">
        <v>13588.917220000001</v>
      </c>
    </row>
    <row r="57" spans="2:4" ht="12.75">
      <c r="B57" s="30"/>
      <c r="C57" s="21">
        <f>SUM(C51:C56)</f>
        <v>1533883.56</v>
      </c>
      <c r="D57" s="21">
        <f>SUM(D51:D56)</f>
        <v>1581580.1891799998</v>
      </c>
    </row>
    <row r="58" ht="12.75">
      <c r="B58" s="30"/>
    </row>
    <row r="59" spans="2:4" ht="12.75">
      <c r="B59" s="31" t="s">
        <v>70</v>
      </c>
      <c r="C59" s="21">
        <f>+C57+C49</f>
        <v>4258279.91749</v>
      </c>
      <c r="D59" s="21">
        <f>D49+D57</f>
        <v>4331020.16446</v>
      </c>
    </row>
    <row r="60" ht="12.75">
      <c r="B60" s="31"/>
    </row>
    <row r="61" spans="2:4" ht="12.75">
      <c r="B61" s="32" t="s">
        <v>71</v>
      </c>
      <c r="C61" s="123">
        <f>+C59+C40</f>
        <v>6104278.3053399995</v>
      </c>
      <c r="D61" s="123">
        <f>D40+D59</f>
        <v>6201242.90274</v>
      </c>
    </row>
  </sheetData>
  <sheetProtection/>
  <printOptions/>
  <pageMargins left="0.49" right="0.27" top="0.44" bottom="0.23" header="0.27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3.421875" style="0" customWidth="1"/>
    <col min="3" max="3" width="10.00390625" style="0" customWidth="1"/>
    <col min="4" max="4" width="10.140625" style="129" bestFit="1" customWidth="1"/>
    <col min="5" max="5" width="13.7109375" style="0" bestFit="1" customWidth="1"/>
    <col min="6" max="6" width="11.28125" style="0" bestFit="1" customWidth="1"/>
    <col min="7" max="7" width="9.421875" style="129" customWidth="1"/>
  </cols>
  <sheetData>
    <row r="5" spans="1:7" ht="12.75">
      <c r="A5" s="1" t="s">
        <v>72</v>
      </c>
      <c r="B5" s="2"/>
      <c r="C5" s="3"/>
      <c r="D5" s="3"/>
      <c r="E5" s="1"/>
      <c r="F5" s="3"/>
      <c r="G5" s="3"/>
    </row>
    <row r="6" spans="1:7" ht="12.75">
      <c r="A6" s="34" t="s">
        <v>6</v>
      </c>
      <c r="B6" s="35">
        <v>40724</v>
      </c>
      <c r="C6" s="35"/>
      <c r="D6" s="127"/>
      <c r="E6" s="35">
        <v>40359</v>
      </c>
      <c r="F6" s="35"/>
      <c r="G6" s="127"/>
    </row>
    <row r="7" spans="1:7" ht="12.75">
      <c r="A7" s="38"/>
      <c r="B7" s="39"/>
      <c r="C7" s="36"/>
      <c r="D7" s="128"/>
      <c r="E7" s="39"/>
      <c r="F7" s="36"/>
      <c r="G7" s="128"/>
    </row>
    <row r="8" spans="1:7" ht="12.75">
      <c r="A8" s="38" t="s">
        <v>73</v>
      </c>
      <c r="B8" s="37"/>
      <c r="C8" s="37"/>
      <c r="D8" s="128"/>
      <c r="E8" s="37"/>
      <c r="F8" s="37"/>
      <c r="G8" s="128"/>
    </row>
    <row r="9" spans="2:7" ht="12.75">
      <c r="B9" s="37"/>
      <c r="C9" s="37"/>
      <c r="D9" s="128"/>
      <c r="E9" s="37"/>
      <c r="F9" s="37"/>
      <c r="G9" s="128"/>
    </row>
    <row r="10" spans="1:5" ht="12.75">
      <c r="A10" s="40" t="s">
        <v>74</v>
      </c>
      <c r="B10" s="41">
        <f>'[1]Conto economico'!C30</f>
        <v>83157</v>
      </c>
      <c r="E10" s="41">
        <v>69163</v>
      </c>
    </row>
    <row r="11" spans="1:5" ht="12.75">
      <c r="A11" s="40" t="s">
        <v>75</v>
      </c>
      <c r="B11" s="186">
        <v>61237</v>
      </c>
      <c r="E11" s="41">
        <v>59567</v>
      </c>
    </row>
    <row r="12" spans="1:5" ht="12.75">
      <c r="A12" s="40" t="s">
        <v>76</v>
      </c>
      <c r="B12" s="186">
        <v>50816</v>
      </c>
      <c r="E12" s="41">
        <v>53453</v>
      </c>
    </row>
    <row r="13" spans="1:5" ht="12.75">
      <c r="A13" s="40"/>
      <c r="B13" s="41"/>
      <c r="E13" s="41"/>
    </row>
    <row r="14" spans="1:5" ht="12.75">
      <c r="A14" s="38" t="s">
        <v>77</v>
      </c>
      <c r="B14" s="42">
        <f>SUM(B10:B13)</f>
        <v>195210</v>
      </c>
      <c r="E14" s="42">
        <f>SUM(E10:E13)</f>
        <v>182183</v>
      </c>
    </row>
    <row r="15" spans="1:5" ht="13.5" customHeight="1">
      <c r="A15" s="40"/>
      <c r="B15" s="41"/>
      <c r="E15" s="41"/>
    </row>
    <row r="16" spans="1:5" ht="13.5" customHeight="1">
      <c r="A16" s="40" t="s">
        <v>148</v>
      </c>
      <c r="B16" s="186">
        <v>-2344</v>
      </c>
      <c r="E16" s="41">
        <v>-2464</v>
      </c>
    </row>
    <row r="17" spans="1:5" ht="13.5" customHeight="1">
      <c r="A17" s="40" t="s">
        <v>149</v>
      </c>
      <c r="B17" s="186">
        <v>330</v>
      </c>
      <c r="E17" s="41">
        <v>-1711</v>
      </c>
    </row>
    <row r="18" spans="1:5" ht="12.75">
      <c r="A18" s="40" t="s">
        <v>78</v>
      </c>
      <c r="B18" s="186">
        <v>-3735</v>
      </c>
      <c r="E18" s="41">
        <v>-12846</v>
      </c>
    </row>
    <row r="19" spans="1:5" ht="12.75">
      <c r="A19" s="40" t="s">
        <v>80</v>
      </c>
      <c r="B19" s="41"/>
      <c r="E19" s="41"/>
    </row>
    <row r="20" spans="1:5" ht="12.75">
      <c r="A20" s="122" t="s">
        <v>79</v>
      </c>
      <c r="B20" s="186">
        <v>-1549</v>
      </c>
      <c r="E20" s="41">
        <v>-2131</v>
      </c>
    </row>
    <row r="21" spans="1:5" ht="12.75">
      <c r="A21" s="40" t="s">
        <v>81</v>
      </c>
      <c r="B21" s="41"/>
      <c r="E21" s="41"/>
    </row>
    <row r="22" spans="1:5" ht="12.75">
      <c r="A22" s="122" t="s">
        <v>79</v>
      </c>
      <c r="B22" s="186">
        <v>7972</v>
      </c>
      <c r="E22" s="41">
        <v>4928</v>
      </c>
    </row>
    <row r="23" spans="1:5" ht="12.75">
      <c r="A23" s="40"/>
      <c r="B23" s="41"/>
      <c r="E23" s="41"/>
    </row>
    <row r="24" spans="1:5" ht="12.75">
      <c r="A24" s="38" t="s">
        <v>82</v>
      </c>
      <c r="B24" s="42">
        <f>SUM(B14:B22)</f>
        <v>195884</v>
      </c>
      <c r="E24" s="42">
        <f>SUM(E14:E22)</f>
        <v>167959</v>
      </c>
    </row>
    <row r="25" spans="1:5" ht="12.75">
      <c r="A25" s="40"/>
      <c r="B25" s="41"/>
      <c r="E25" s="41"/>
    </row>
    <row r="26" spans="1:5" ht="12.75">
      <c r="A26" s="38" t="s">
        <v>83</v>
      </c>
      <c r="B26" s="41"/>
      <c r="E26" s="41"/>
    </row>
    <row r="27" spans="1:5" ht="12.75">
      <c r="A27" s="40" t="s">
        <v>84</v>
      </c>
      <c r="B27" s="186">
        <v>19544</v>
      </c>
      <c r="E27" s="41">
        <v>83861</v>
      </c>
    </row>
    <row r="28" spans="1:5" ht="12.75">
      <c r="A28" s="40" t="s">
        <v>9</v>
      </c>
      <c r="B28" s="186">
        <v>-19863</v>
      </c>
      <c r="E28" s="41">
        <v>-11858</v>
      </c>
    </row>
    <row r="29" spans="1:5" ht="12.75">
      <c r="A29" s="40" t="s">
        <v>85</v>
      </c>
      <c r="B29" s="186">
        <v>-37604</v>
      </c>
      <c r="E29" s="41">
        <v>-8506</v>
      </c>
    </row>
    <row r="30" spans="1:5" ht="12.75">
      <c r="A30" s="40" t="s">
        <v>86</v>
      </c>
      <c r="B30" s="186">
        <v>-166392</v>
      </c>
      <c r="E30" s="41">
        <v>-205897</v>
      </c>
    </row>
    <row r="31" spans="1:5" ht="12.75">
      <c r="A31" s="40" t="s">
        <v>87</v>
      </c>
      <c r="B31" s="186">
        <v>116067</v>
      </c>
      <c r="E31" s="41">
        <v>151419</v>
      </c>
    </row>
    <row r="32" spans="1:5" ht="12.75">
      <c r="A32" s="40" t="s">
        <v>88</v>
      </c>
      <c r="B32" s="186">
        <v>51702</v>
      </c>
      <c r="E32" s="41">
        <v>15469</v>
      </c>
    </row>
    <row r="33" spans="1:5" ht="12.75">
      <c r="A33" s="40" t="s">
        <v>104</v>
      </c>
      <c r="B33" s="186">
        <v>-6843</v>
      </c>
      <c r="E33" s="41">
        <v>-16665</v>
      </c>
    </row>
    <row r="34" spans="1:5" ht="12.75">
      <c r="A34" s="38" t="s">
        <v>89</v>
      </c>
      <c r="B34" s="42">
        <f>SUM(B27:B33)</f>
        <v>-43389</v>
      </c>
      <c r="E34" s="42">
        <f>SUM(E27:E33)</f>
        <v>7823</v>
      </c>
    </row>
    <row r="35" spans="1:5" ht="12.75">
      <c r="A35" s="38"/>
      <c r="B35" s="33"/>
      <c r="E35" s="33"/>
    </row>
    <row r="36" spans="1:5" ht="12.75">
      <c r="A36" s="38" t="s">
        <v>150</v>
      </c>
      <c r="B36" s="41">
        <v>689</v>
      </c>
      <c r="E36" s="41">
        <v>-40063</v>
      </c>
    </row>
    <row r="37" spans="1:5" ht="12.75">
      <c r="A37" s="38"/>
      <c r="B37" s="33"/>
      <c r="E37" s="33"/>
    </row>
    <row r="38" spans="1:7" ht="12.75">
      <c r="A38" s="43" t="s">
        <v>90</v>
      </c>
      <c r="B38" s="103"/>
      <c r="C38" s="44">
        <f>B24+B34+B36</f>
        <v>153184</v>
      </c>
      <c r="D38" s="130" t="s">
        <v>1</v>
      </c>
      <c r="E38" s="103"/>
      <c r="F38" s="44">
        <f>E24+E34+E36</f>
        <v>135719</v>
      </c>
      <c r="G38" s="130" t="s">
        <v>1</v>
      </c>
    </row>
    <row r="39" spans="1:5" ht="12.75">
      <c r="A39" s="40"/>
      <c r="B39" s="33"/>
      <c r="E39" s="33"/>
    </row>
    <row r="40" spans="1:5" ht="12.75">
      <c r="A40" s="38" t="s">
        <v>98</v>
      </c>
      <c r="B40" s="33"/>
      <c r="E40" s="33"/>
    </row>
    <row r="41" spans="1:5" ht="12.75">
      <c r="A41" s="40"/>
      <c r="B41" s="33"/>
      <c r="E41" s="33"/>
    </row>
    <row r="42" spans="1:5" ht="12.75">
      <c r="A42" s="40" t="s">
        <v>91</v>
      </c>
      <c r="B42" s="186">
        <v>-63590</v>
      </c>
      <c r="E42" s="41">
        <v>-85036</v>
      </c>
    </row>
    <row r="43" spans="1:5" ht="12.75">
      <c r="A43" s="40"/>
      <c r="B43" s="41"/>
      <c r="E43" s="41"/>
    </row>
    <row r="44" spans="1:5" ht="12.75">
      <c r="A44" s="40" t="s">
        <v>92</v>
      </c>
      <c r="B44" s="186">
        <v>-67667</v>
      </c>
      <c r="E44" s="41">
        <v>-64062</v>
      </c>
    </row>
    <row r="45" spans="1:5" ht="12.75">
      <c r="A45" s="40" t="s">
        <v>93</v>
      </c>
      <c r="B45" s="187">
        <v>0</v>
      </c>
      <c r="E45" s="41">
        <v>0</v>
      </c>
    </row>
    <row r="46" spans="1:5" ht="12.75">
      <c r="A46" s="40" t="s">
        <v>94</v>
      </c>
      <c r="B46" s="186">
        <v>-7114</v>
      </c>
      <c r="E46" s="41">
        <v>-3028</v>
      </c>
    </row>
    <row r="47" spans="1:5" ht="12.75">
      <c r="A47" s="40" t="s">
        <v>95</v>
      </c>
      <c r="B47" s="186">
        <v>2490</v>
      </c>
      <c r="E47" s="41">
        <v>-11582</v>
      </c>
    </row>
    <row r="48" spans="1:5" ht="12.75">
      <c r="A48" s="40"/>
      <c r="B48" s="33"/>
      <c r="E48" s="33"/>
    </row>
    <row r="49" spans="1:7" ht="12.75">
      <c r="A49" s="43" t="s">
        <v>96</v>
      </c>
      <c r="B49" s="103"/>
      <c r="C49" s="45">
        <f>SUM(B42:B47)</f>
        <v>-135881</v>
      </c>
      <c r="D49" s="130" t="s">
        <v>2</v>
      </c>
      <c r="E49" s="103"/>
      <c r="F49" s="45">
        <f>SUM(E42:E47)</f>
        <v>-163708</v>
      </c>
      <c r="G49" s="130" t="s">
        <v>2</v>
      </c>
    </row>
    <row r="50" spans="2:5" ht="12.75">
      <c r="B50" s="33"/>
      <c r="E50" s="33"/>
    </row>
    <row r="51" spans="1:5" ht="12.75">
      <c r="A51" s="38" t="s">
        <v>97</v>
      </c>
      <c r="B51" s="33"/>
      <c r="E51" s="33"/>
    </row>
    <row r="52" spans="1:5" ht="12.75">
      <c r="A52" s="40" t="s">
        <v>99</v>
      </c>
      <c r="B52" s="186">
        <v>-24463</v>
      </c>
      <c r="E52" s="41">
        <v>15315</v>
      </c>
    </row>
    <row r="53" spans="1:5" ht="12.75">
      <c r="A53" s="40" t="s">
        <v>100</v>
      </c>
      <c r="B53" s="186">
        <v>-627</v>
      </c>
      <c r="E53" s="41">
        <v>613</v>
      </c>
    </row>
    <row r="54" spans="1:5" ht="12.75">
      <c r="A54" s="40" t="s">
        <v>101</v>
      </c>
      <c r="B54" s="186">
        <v>-53892</v>
      </c>
      <c r="E54" s="41">
        <v>10403</v>
      </c>
    </row>
    <row r="55" spans="1:5" ht="12.75">
      <c r="A55" s="40" t="s">
        <v>102</v>
      </c>
      <c r="B55" s="186">
        <v>-118026</v>
      </c>
      <c r="E55" s="41">
        <v>-96814</v>
      </c>
    </row>
    <row r="56" spans="1:5" ht="12.75">
      <c r="A56" s="40" t="s">
        <v>103</v>
      </c>
      <c r="B56" s="186">
        <v>-2525</v>
      </c>
      <c r="E56" s="41">
        <v>-2252</v>
      </c>
    </row>
    <row r="57" spans="1:5" ht="12.75">
      <c r="A57" s="40"/>
      <c r="B57" s="33"/>
      <c r="E57" s="33"/>
    </row>
    <row r="58" spans="1:7" ht="12.75">
      <c r="A58" s="43" t="s">
        <v>97</v>
      </c>
      <c r="B58" s="103"/>
      <c r="C58" s="44">
        <f>SUM(B52:B56)</f>
        <v>-199533</v>
      </c>
      <c r="D58" s="130" t="s">
        <v>3</v>
      </c>
      <c r="E58" s="103"/>
      <c r="F58" s="44">
        <f>SUM(E52:E56)</f>
        <v>-72735</v>
      </c>
      <c r="G58" s="130" t="s">
        <v>3</v>
      </c>
    </row>
    <row r="59" spans="1:7" ht="12.75">
      <c r="A59" s="40"/>
      <c r="B59" s="33"/>
      <c r="C59" s="46"/>
      <c r="D59" s="131">
        <f>+C58+C49+C38</f>
        <v>-182230</v>
      </c>
      <c r="E59" s="33"/>
      <c r="F59" s="46"/>
      <c r="G59" s="131">
        <f>+F58+F49+F38</f>
        <v>-100724</v>
      </c>
    </row>
    <row r="60" spans="1:7" ht="13.5" thickBot="1">
      <c r="A60" s="40"/>
      <c r="B60" s="33"/>
      <c r="C60" s="42"/>
      <c r="D60" s="126" t="s">
        <v>4</v>
      </c>
      <c r="E60" s="33"/>
      <c r="F60" s="42"/>
      <c r="G60" s="126" t="s">
        <v>4</v>
      </c>
    </row>
    <row r="61" spans="1:5" ht="13.5" thickTop="1">
      <c r="A61" s="38" t="s">
        <v>105</v>
      </c>
      <c r="B61" s="33"/>
      <c r="E61" s="33"/>
    </row>
    <row r="62" spans="1:5" ht="12.75">
      <c r="A62" s="40" t="s">
        <v>106</v>
      </c>
      <c r="B62" s="186">
        <v>538226</v>
      </c>
      <c r="E62" s="41">
        <v>350332</v>
      </c>
    </row>
    <row r="63" spans="1:5" ht="12.75">
      <c r="A63" s="40" t="s">
        <v>151</v>
      </c>
      <c r="B63" s="186">
        <v>268</v>
      </c>
      <c r="E63" s="41">
        <v>1055</v>
      </c>
    </row>
    <row r="64" spans="1:5" ht="12.75">
      <c r="A64" s="40" t="s">
        <v>107</v>
      </c>
      <c r="B64" s="186">
        <v>356264</v>
      </c>
      <c r="E64" s="41">
        <v>250663</v>
      </c>
    </row>
    <row r="65" spans="1:5" ht="12.75">
      <c r="A65" s="40"/>
      <c r="B65" s="33"/>
      <c r="E65" s="33"/>
    </row>
    <row r="66" spans="1:5" ht="13.5" thickBot="1">
      <c r="A66" s="43" t="s">
        <v>105</v>
      </c>
      <c r="B66" s="47">
        <f>B64-B63-B62</f>
        <v>-182230</v>
      </c>
      <c r="E66" s="47">
        <f>E64-E63-E62</f>
        <v>-100724</v>
      </c>
    </row>
    <row r="67" spans="1:7" ht="13.5" thickTop="1">
      <c r="A67" s="48"/>
      <c r="B67" s="37"/>
      <c r="C67" s="37"/>
      <c r="D67" s="128"/>
      <c r="E67" s="37"/>
      <c r="F67" s="37"/>
      <c r="G67" s="128"/>
    </row>
    <row r="68" spans="1:7" ht="12.75">
      <c r="A68" s="48"/>
      <c r="B68" s="37"/>
      <c r="C68" s="37"/>
      <c r="D68" s="128"/>
      <c r="E68" s="37"/>
      <c r="F68" s="37"/>
      <c r="G68" s="128"/>
    </row>
    <row r="69" spans="1:7" ht="12.75">
      <c r="A69" s="48"/>
      <c r="B69" s="37"/>
      <c r="C69" s="37"/>
      <c r="D69" s="128"/>
      <c r="E69" s="37"/>
      <c r="F69" s="37"/>
      <c r="G69" s="128"/>
    </row>
    <row r="70" spans="1:7" ht="12.75">
      <c r="A70" s="33"/>
      <c r="B70" s="37"/>
      <c r="C70" s="37"/>
      <c r="D70" s="128"/>
      <c r="E70" s="49"/>
      <c r="F70" s="37"/>
      <c r="G70" s="128"/>
    </row>
    <row r="71" spans="2:7" ht="12.75">
      <c r="B71" s="33"/>
      <c r="C71" s="33"/>
      <c r="D71" s="132"/>
      <c r="E71" s="33"/>
      <c r="F71" s="33"/>
      <c r="G71" s="132"/>
    </row>
  </sheetData>
  <sheetProtection/>
  <printOptions/>
  <pageMargins left="0.19" right="0.16" top="0.4" bottom="0.55" header="0.27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G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7109375" style="55" customWidth="1"/>
    <col min="2" max="7" width="10.7109375" style="0" customWidth="1"/>
  </cols>
  <sheetData>
    <row r="3" spans="1:7" ht="12.75">
      <c r="A3" s="133" t="s">
        <v>108</v>
      </c>
      <c r="B3" s="134">
        <v>40724</v>
      </c>
      <c r="C3" s="135" t="s">
        <v>5</v>
      </c>
      <c r="D3" s="134">
        <v>40359</v>
      </c>
      <c r="E3" s="135" t="s">
        <v>5</v>
      </c>
      <c r="F3" s="136" t="s">
        <v>111</v>
      </c>
      <c r="G3" s="137" t="s">
        <v>112</v>
      </c>
    </row>
    <row r="4" spans="1:7" s="56" customFormat="1" ht="12.75">
      <c r="A4" s="57" t="s">
        <v>109</v>
      </c>
      <c r="B4" s="170">
        <v>731.5357129436733</v>
      </c>
      <c r="C4" s="110">
        <f>B4/$B$4</f>
        <v>1</v>
      </c>
      <c r="D4" s="90">
        <v>686.6789965507345</v>
      </c>
      <c r="E4" s="110">
        <f>D4/$D$4</f>
        <v>1</v>
      </c>
      <c r="F4" s="58">
        <f>B4-D4</f>
        <v>44.85671639293878</v>
      </c>
      <c r="G4" s="59">
        <f>B4/D4-1</f>
        <v>0.06532414216578508</v>
      </c>
    </row>
    <row r="5" spans="1:7" ht="12.75">
      <c r="A5" s="53" t="s">
        <v>110</v>
      </c>
      <c r="B5" s="171">
        <v>-581.1044140918913</v>
      </c>
      <c r="C5" s="111">
        <f>B5/$B$4</f>
        <v>-0.7943623309292012</v>
      </c>
      <c r="D5" s="90">
        <v>-562.176848400672</v>
      </c>
      <c r="E5" s="111">
        <f>D5/$D$4</f>
        <v>-0.8186894476524683</v>
      </c>
      <c r="F5" s="104">
        <f>B5-D5</f>
        <v>-18.92756569121923</v>
      </c>
      <c r="G5" s="73">
        <f>B5/D5-1</f>
        <v>0.03366834786075934</v>
      </c>
    </row>
    <row r="6" spans="1:7" ht="12.75">
      <c r="A6" s="53" t="s">
        <v>14</v>
      </c>
      <c r="B6" s="171">
        <v>-36.84972580399031</v>
      </c>
      <c r="C6" s="111">
        <f>B6/$B$4</f>
        <v>-0.05037310571716088</v>
      </c>
      <c r="D6" s="90">
        <v>-33.58145279339212</v>
      </c>
      <c r="E6" s="111">
        <f>D6/$D$4</f>
        <v>-0.04890415021003339</v>
      </c>
      <c r="F6" s="104">
        <f>B6-D6</f>
        <v>-3.268273010598193</v>
      </c>
      <c r="G6" s="73">
        <f>B6/D6-1</f>
        <v>0.0973237528080173</v>
      </c>
    </row>
    <row r="7" spans="1:7" ht="12.75">
      <c r="A7" s="53" t="s">
        <v>17</v>
      </c>
      <c r="B7" s="171">
        <v>7.0011272</v>
      </c>
      <c r="C7" s="111">
        <f>B7/$B$4</f>
        <v>0.009570451689675843</v>
      </c>
      <c r="D7" s="90">
        <v>18.37271863332969</v>
      </c>
      <c r="E7" s="111">
        <f>D7/$D$4</f>
        <v>0.02675590592637595</v>
      </c>
      <c r="F7" s="105">
        <f>B7-D7</f>
        <v>-11.37159143332969</v>
      </c>
      <c r="G7" s="73">
        <f>B7/D7-1</f>
        <v>-0.6189389638123912</v>
      </c>
    </row>
    <row r="8" spans="1:7" s="56" customFormat="1" ht="12.75">
      <c r="A8" s="74" t="s">
        <v>114</v>
      </c>
      <c r="B8" s="91">
        <f>SUM(B4:B7)</f>
        <v>120.58270024779169</v>
      </c>
      <c r="C8" s="112">
        <f>B8/$B$4</f>
        <v>0.16483501504331383</v>
      </c>
      <c r="D8" s="91">
        <f>SUM(D4:D7)</f>
        <v>109.29341399000003</v>
      </c>
      <c r="E8" s="112">
        <f>D8/$D$4</f>
        <v>0.15916230806387424</v>
      </c>
      <c r="F8" s="86">
        <f>B8-D8</f>
        <v>11.289286257791659</v>
      </c>
      <c r="G8" s="94">
        <f>B8/D8-1</f>
        <v>0.10329338105244457</v>
      </c>
    </row>
    <row r="10" spans="1:5" ht="12.75">
      <c r="A10" s="133"/>
      <c r="B10" s="134">
        <f>+B3</f>
        <v>40724</v>
      </c>
      <c r="C10" s="134">
        <f>+D3</f>
        <v>40359</v>
      </c>
      <c r="D10" s="136" t="s">
        <v>111</v>
      </c>
      <c r="E10" s="138" t="s">
        <v>112</v>
      </c>
    </row>
    <row r="11" spans="1:5" ht="12.75">
      <c r="A11" s="53" t="s">
        <v>137</v>
      </c>
      <c r="B11" s="115">
        <v>1351.68367273948</v>
      </c>
      <c r="C11" s="115">
        <v>1475.5831232735</v>
      </c>
      <c r="D11" s="77">
        <f>B11-C11</f>
        <v>-123.89945053401993</v>
      </c>
      <c r="E11" s="61">
        <f>B11/C11-1</f>
        <v>-0.08396643237498935</v>
      </c>
    </row>
    <row r="12" spans="1:5" ht="12.75">
      <c r="A12" s="53" t="s">
        <v>138</v>
      </c>
      <c r="B12" s="115">
        <v>1688.489151</v>
      </c>
      <c r="C12" s="115">
        <v>1680.157293</v>
      </c>
      <c r="D12" s="77">
        <f>B12-C12</f>
        <v>8.331858000000011</v>
      </c>
      <c r="E12" s="61">
        <f>B12/C12-1</f>
        <v>0.004958974992825382</v>
      </c>
    </row>
    <row r="13" spans="1:5" ht="12.75">
      <c r="A13" s="113" t="s">
        <v>139</v>
      </c>
      <c r="B13" s="116">
        <v>502.98</v>
      </c>
      <c r="C13" s="116">
        <v>368.63</v>
      </c>
      <c r="D13" s="77">
        <f>B13-C13</f>
        <v>134.35000000000002</v>
      </c>
      <c r="E13" s="61">
        <f>B13/C13-1</f>
        <v>0.3644575861975423</v>
      </c>
    </row>
    <row r="14" spans="1:5" ht="12.75">
      <c r="A14" s="114" t="s">
        <v>145</v>
      </c>
      <c r="B14" s="117">
        <v>296.1138091954584</v>
      </c>
      <c r="C14" s="117">
        <v>313.907447247743</v>
      </c>
      <c r="D14" s="82">
        <f>B14-C14</f>
        <v>-17.79363805228462</v>
      </c>
      <c r="E14" s="63">
        <f>B14/C14-1</f>
        <v>-0.05668434504595066</v>
      </c>
    </row>
    <row r="16" spans="1:5" ht="12.75">
      <c r="A16" s="133" t="s">
        <v>140</v>
      </c>
      <c r="B16" s="134">
        <f>+B10</f>
        <v>40724</v>
      </c>
      <c r="C16" s="134">
        <f>+C10</f>
        <v>40359</v>
      </c>
      <c r="D16" s="136" t="s">
        <v>111</v>
      </c>
      <c r="E16" s="138" t="s">
        <v>112</v>
      </c>
    </row>
    <row r="17" spans="1:5" s="96" customFormat="1" ht="12.75">
      <c r="A17" s="95" t="s">
        <v>114</v>
      </c>
      <c r="B17" s="97">
        <f>B8</f>
        <v>120.58270024779169</v>
      </c>
      <c r="C17" s="97">
        <f>D8</f>
        <v>109.29341399000003</v>
      </c>
      <c r="D17" s="77">
        <f>B17-C17</f>
        <v>11.289286257791659</v>
      </c>
      <c r="E17" s="92">
        <f>B17/C17-1</f>
        <v>0.10329338105244457</v>
      </c>
    </row>
    <row r="18" spans="1:5" ht="12.75">
      <c r="A18" s="53" t="s">
        <v>115</v>
      </c>
      <c r="B18" s="172">
        <v>343.95899999999983</v>
      </c>
      <c r="C18" s="172">
        <v>313.5120000000003</v>
      </c>
      <c r="D18" s="77">
        <f>B18-C18</f>
        <v>30.446999999999548</v>
      </c>
      <c r="E18" s="92">
        <f>B18/C18-1</f>
        <v>0.0971158998698598</v>
      </c>
    </row>
    <row r="19" spans="1:5" s="76" customFormat="1" ht="12.75">
      <c r="A19" s="75" t="s">
        <v>116</v>
      </c>
      <c r="B19" s="79">
        <f>B17/B18</f>
        <v>0.3505728887681141</v>
      </c>
      <c r="C19" s="79">
        <f>C17/C18</f>
        <v>0.34860998618872624</v>
      </c>
      <c r="D19" s="173" t="s">
        <v>152</v>
      </c>
      <c r="E19" s="7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8:D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3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55" customWidth="1"/>
    <col min="2" max="7" width="10.7109375" style="0" customWidth="1"/>
  </cols>
  <sheetData>
    <row r="1" ht="10.5" customHeight="1"/>
    <row r="3" spans="1:7" ht="12.75">
      <c r="A3" s="139" t="s">
        <v>108</v>
      </c>
      <c r="B3" s="140">
        <f>+GAS!B3</f>
        <v>40724</v>
      </c>
      <c r="C3" s="141" t="s">
        <v>5</v>
      </c>
      <c r="D3" s="140">
        <f>+GAS!D3</f>
        <v>40359</v>
      </c>
      <c r="E3" s="142" t="s">
        <v>5</v>
      </c>
      <c r="F3" s="143" t="s">
        <v>111</v>
      </c>
      <c r="G3" s="144" t="s">
        <v>112</v>
      </c>
    </row>
    <row r="4" spans="1:7" ht="12.75">
      <c r="A4" s="57" t="s">
        <v>109</v>
      </c>
      <c r="B4" s="174">
        <v>741.488871559008</v>
      </c>
      <c r="C4" s="110">
        <f>B4/$B$4</f>
        <v>1</v>
      </c>
      <c r="D4" s="64">
        <v>652.6689391602464</v>
      </c>
      <c r="E4" s="110">
        <f>D4/$D$4</f>
        <v>1</v>
      </c>
      <c r="F4" s="58">
        <f>B4-D4</f>
        <v>88.81993239876158</v>
      </c>
      <c r="G4" s="59">
        <f>B4/D4-1</f>
        <v>0.13608726732582266</v>
      </c>
    </row>
    <row r="5" spans="1:7" ht="12.75">
      <c r="A5" s="53" t="s">
        <v>110</v>
      </c>
      <c r="B5" s="120">
        <v>-691.450797077739</v>
      </c>
      <c r="C5" s="111">
        <f>B5/$B$4</f>
        <v>-0.9325167559479861</v>
      </c>
      <c r="D5" s="60">
        <v>-616.73367333768</v>
      </c>
      <c r="E5" s="111">
        <f>D5/$D$4</f>
        <v>-0.944941051019216</v>
      </c>
      <c r="F5" s="104">
        <f>B5-D5</f>
        <v>-74.71712374005904</v>
      </c>
      <c r="G5" s="73">
        <f>B5/D5-1</f>
        <v>0.12114973929621842</v>
      </c>
    </row>
    <row r="6" spans="1:7" ht="12.75">
      <c r="A6" s="53" t="s">
        <v>14</v>
      </c>
      <c r="B6" s="120">
        <v>-13.956613815051902</v>
      </c>
      <c r="C6" s="111">
        <f>B6/$B$4</f>
        <v>-0.018822418448044408</v>
      </c>
      <c r="D6" s="60">
        <v>-12.080948650000002</v>
      </c>
      <c r="E6" s="111">
        <f>D6/$D$4</f>
        <v>-0.01851007137790853</v>
      </c>
      <c r="F6" s="104">
        <f>B6-D6</f>
        <v>-1.8756651650519007</v>
      </c>
      <c r="G6" s="73">
        <f>B6/D6-1</f>
        <v>0.1552581026037141</v>
      </c>
    </row>
    <row r="7" spans="1:7" ht="12.75">
      <c r="A7" s="53" t="s">
        <v>17</v>
      </c>
      <c r="B7" s="175">
        <v>6.164471879999999</v>
      </c>
      <c r="C7" s="111">
        <f>B7/$B$4</f>
        <v>0.008313640455640241</v>
      </c>
      <c r="D7" s="62">
        <v>7.935354117433872</v>
      </c>
      <c r="E7" s="111">
        <f>D7/$D$4</f>
        <v>0.012158314332598483</v>
      </c>
      <c r="F7" s="105">
        <f>B7-D7</f>
        <v>-1.7708822374338729</v>
      </c>
      <c r="G7" s="73">
        <f>B7/D7-1</f>
        <v>-0.2231636057102061</v>
      </c>
    </row>
    <row r="8" spans="1:7" s="87" customFormat="1" ht="12.75">
      <c r="A8" s="74" t="s">
        <v>114</v>
      </c>
      <c r="B8" s="91">
        <f>SUM(B4:B7)</f>
        <v>42.24593254621705</v>
      </c>
      <c r="C8" s="112">
        <f>B8/$B$4</f>
        <v>0.05697446605960977</v>
      </c>
      <c r="D8" s="91">
        <f>SUM(D4:D7)</f>
        <v>31.789671290000275</v>
      </c>
      <c r="E8" s="112">
        <f>D8/$D$4</f>
        <v>0.048707191935473924</v>
      </c>
      <c r="F8" s="86">
        <f>B8-D8</f>
        <v>10.456261256216774</v>
      </c>
      <c r="G8" s="94">
        <f>B8/D8-1</f>
        <v>0.3289200810171915</v>
      </c>
    </row>
    <row r="10" spans="1:5" ht="12.75" customHeight="1">
      <c r="A10" s="139"/>
      <c r="B10" s="140">
        <f>+B3</f>
        <v>40724</v>
      </c>
      <c r="C10" s="140">
        <f>+D3</f>
        <v>40359</v>
      </c>
      <c r="D10" s="143" t="s">
        <v>111</v>
      </c>
      <c r="E10" s="145" t="s">
        <v>112</v>
      </c>
    </row>
    <row r="11" spans="1:5" ht="12.75">
      <c r="A11" s="53" t="s">
        <v>117</v>
      </c>
      <c r="B11" s="81">
        <v>4815.005722</v>
      </c>
      <c r="C11" s="81">
        <v>3710.635627</v>
      </c>
      <c r="D11" s="77">
        <f>B11-C11</f>
        <v>1104.3700949999998</v>
      </c>
      <c r="E11" s="61">
        <f>B11/C11-1</f>
        <v>0.2976228889099706</v>
      </c>
    </row>
    <row r="12" spans="1:5" ht="12.75">
      <c r="A12" s="54" t="s">
        <v>141</v>
      </c>
      <c r="B12" s="83">
        <v>1132.85846153176</v>
      </c>
      <c r="C12" s="83">
        <v>1077.812107616802</v>
      </c>
      <c r="D12" s="82">
        <f>B12-C12</f>
        <v>55.04635391495799</v>
      </c>
      <c r="E12" s="63">
        <f>B12/C12-1</f>
        <v>0.05107230984505584</v>
      </c>
    </row>
    <row r="14" spans="1:5" ht="14.25" customHeight="1">
      <c r="A14" s="139" t="s">
        <v>140</v>
      </c>
      <c r="B14" s="140">
        <f>+B10</f>
        <v>40724</v>
      </c>
      <c r="C14" s="140">
        <f>+D3</f>
        <v>40359</v>
      </c>
      <c r="D14" s="143" t="s">
        <v>111</v>
      </c>
      <c r="E14" s="145" t="s">
        <v>112</v>
      </c>
    </row>
    <row r="15" spans="1:5" ht="12.75">
      <c r="A15" s="50" t="s">
        <v>114</v>
      </c>
      <c r="B15" s="97">
        <f>B8</f>
        <v>42.24593254621705</v>
      </c>
      <c r="C15" s="97">
        <f>D8</f>
        <v>31.789671290000275</v>
      </c>
      <c r="D15" s="93">
        <f>B15-C15</f>
        <v>10.456261256216774</v>
      </c>
      <c r="E15" s="92">
        <f>B15/C15-1</f>
        <v>0.3289200810171915</v>
      </c>
    </row>
    <row r="16" spans="1:5" ht="12.75">
      <c r="A16" s="50" t="s">
        <v>115</v>
      </c>
      <c r="B16" s="80">
        <f>'[1]GAS'!B18</f>
        <v>343.95899999999983</v>
      </c>
      <c r="C16" s="107">
        <f>'[1]GAS'!C18</f>
        <v>313.5120000000003</v>
      </c>
      <c r="D16" s="176">
        <f>B16-C16</f>
        <v>30.446999999999548</v>
      </c>
      <c r="E16" s="177">
        <f>B16/C16-1</f>
        <v>0.0971158998698598</v>
      </c>
    </row>
    <row r="17" spans="1:5" s="76" customFormat="1" ht="12.75">
      <c r="A17" s="84" t="s">
        <v>116</v>
      </c>
      <c r="B17" s="79">
        <f>B15/B16</f>
        <v>0.12282258218629857</v>
      </c>
      <c r="C17" s="79">
        <f>C15/C16</f>
        <v>0.10139857896986477</v>
      </c>
      <c r="D17" s="173" t="s">
        <v>153</v>
      </c>
      <c r="E17" s="63"/>
    </row>
  </sheetData>
  <sheetProtection/>
  <printOptions/>
  <pageMargins left="0.17" right="0.1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55" customWidth="1"/>
    <col min="2" max="7" width="10.7109375" style="0" customWidth="1"/>
  </cols>
  <sheetData>
    <row r="3" spans="1:7" ht="12.75" customHeight="1">
      <c r="A3" s="146" t="s">
        <v>108</v>
      </c>
      <c r="B3" s="147">
        <f>+Electricity!B3</f>
        <v>40724</v>
      </c>
      <c r="C3" s="148" t="s">
        <v>5</v>
      </c>
      <c r="D3" s="147">
        <f>+Electricity!D3</f>
        <v>40359</v>
      </c>
      <c r="E3" s="149" t="s">
        <v>5</v>
      </c>
      <c r="F3" s="150" t="s">
        <v>111</v>
      </c>
      <c r="G3" s="151" t="s">
        <v>112</v>
      </c>
    </row>
    <row r="4" spans="1:7" s="56" customFormat="1" ht="12.75">
      <c r="A4" s="57" t="s">
        <v>109</v>
      </c>
      <c r="B4" s="174">
        <v>273.27268703006956</v>
      </c>
      <c r="C4" s="110">
        <f>B4/B$4</f>
        <v>1</v>
      </c>
      <c r="D4" s="64">
        <v>274.8575291570107</v>
      </c>
      <c r="E4" s="110">
        <f>D4/$D$4</f>
        <v>1</v>
      </c>
      <c r="F4" s="58">
        <f>B4-D4</f>
        <v>-1.584842126941112</v>
      </c>
      <c r="G4" s="59">
        <f>B4/D4-1</f>
        <v>-0.005766049530466999</v>
      </c>
    </row>
    <row r="5" spans="1:7" ht="12.75">
      <c r="A5" s="53" t="s">
        <v>110</v>
      </c>
      <c r="B5" s="120">
        <v>-156.11048628290752</v>
      </c>
      <c r="C5" s="111">
        <f>B5/B$4</f>
        <v>-0.5712626753135044</v>
      </c>
      <c r="D5" s="60">
        <v>-162.04142976291277</v>
      </c>
      <c r="E5" s="111">
        <f>D5/$D$4</f>
        <v>-0.5895469927998501</v>
      </c>
      <c r="F5" s="104">
        <f>B5-D5</f>
        <v>5.930943480005254</v>
      </c>
      <c r="G5" s="73">
        <f>B5/D5-1</f>
        <v>-0.03660140180621074</v>
      </c>
    </row>
    <row r="6" spans="1:7" ht="12.75">
      <c r="A6" s="53" t="s">
        <v>14</v>
      </c>
      <c r="B6" s="120">
        <v>-52.91276084633707</v>
      </c>
      <c r="C6" s="111">
        <f>B6/B$4</f>
        <v>-0.1936262325422768</v>
      </c>
      <c r="D6" s="60">
        <v>-52.5067811859694</v>
      </c>
      <c r="E6" s="111">
        <f>D6/$D$4</f>
        <v>-0.19103271919458764</v>
      </c>
      <c r="F6" s="104">
        <f>B6-D6</f>
        <v>-0.4059796603676702</v>
      </c>
      <c r="G6" s="73">
        <f>B6/D6-1</f>
        <v>0.007731947211347068</v>
      </c>
    </row>
    <row r="7" spans="1:7" ht="12.75">
      <c r="A7" s="53" t="s">
        <v>17</v>
      </c>
      <c r="B7" s="175">
        <v>3.2758366</v>
      </c>
      <c r="C7" s="111">
        <f>B7/B$4</f>
        <v>0.011987427779928636</v>
      </c>
      <c r="D7" s="62">
        <v>7.202608261871458</v>
      </c>
      <c r="E7" s="111">
        <f>D7/$D$4</f>
        <v>0.02620487888384172</v>
      </c>
      <c r="F7" s="105">
        <f>B7-D7</f>
        <v>-3.9267716618714585</v>
      </c>
      <c r="G7" s="73">
        <f>B7/D7-1</f>
        <v>-0.545187454197483</v>
      </c>
    </row>
    <row r="8" spans="1:7" s="56" customFormat="1" ht="12.75">
      <c r="A8" s="74" t="s">
        <v>114</v>
      </c>
      <c r="B8" s="91">
        <f>SUM(B4:B7)</f>
        <v>67.52527650082497</v>
      </c>
      <c r="C8" s="112">
        <f>B8/B$4</f>
        <v>0.24709851992414752</v>
      </c>
      <c r="D8" s="91">
        <f>SUM(D4:D7)</f>
        <v>67.51192646999996</v>
      </c>
      <c r="E8" s="112">
        <f>D8/$D$4</f>
        <v>0.24562516688940397</v>
      </c>
      <c r="F8" s="86">
        <f>B8-D8</f>
        <v>0.013350030825009185</v>
      </c>
      <c r="G8" s="94">
        <f>B8/D8-1</f>
        <v>0.00019774329548938319</v>
      </c>
    </row>
    <row r="9" spans="1:7" ht="12.75">
      <c r="A9" s="65"/>
      <c r="B9" s="51"/>
      <c r="C9" s="51"/>
      <c r="D9" s="51"/>
      <c r="E9" s="51"/>
      <c r="F9" s="51"/>
      <c r="G9" s="51"/>
    </row>
    <row r="10" spans="1:5" ht="15" customHeight="1">
      <c r="A10" s="146"/>
      <c r="B10" s="147">
        <f>+B3</f>
        <v>40724</v>
      </c>
      <c r="C10" s="147">
        <f>+D3</f>
        <v>40359</v>
      </c>
      <c r="D10" s="150" t="s">
        <v>111</v>
      </c>
      <c r="E10" s="152" t="s">
        <v>118</v>
      </c>
    </row>
    <row r="11" spans="1:5" ht="12.75">
      <c r="A11" s="106" t="s">
        <v>138</v>
      </c>
      <c r="B11" s="51"/>
      <c r="C11" s="51"/>
      <c r="D11" s="51"/>
      <c r="E11" s="52"/>
    </row>
    <row r="12" spans="1:5" ht="12.75">
      <c r="A12" s="53" t="s">
        <v>119</v>
      </c>
      <c r="B12" s="80">
        <v>120.66408378947872</v>
      </c>
      <c r="C12" s="80">
        <v>120.73854443370178</v>
      </c>
      <c r="D12" s="176">
        <f>B12-C12</f>
        <v>-0.07446064422305199</v>
      </c>
      <c r="E12" s="177">
        <f>B12/C12-1</f>
        <v>-0.0006167098052431985</v>
      </c>
    </row>
    <row r="13" spans="1:5" ht="12.75">
      <c r="A13" s="53" t="s">
        <v>120</v>
      </c>
      <c r="B13" s="80">
        <v>104.13353387424621</v>
      </c>
      <c r="C13" s="80">
        <v>105.51629442986618</v>
      </c>
      <c r="D13" s="176">
        <f>B13-C13</f>
        <v>-1.3827605556199671</v>
      </c>
      <c r="E13" s="177">
        <f>B13/C13-1</f>
        <v>-0.013104711107335687</v>
      </c>
    </row>
    <row r="14" spans="1:5" ht="12.75">
      <c r="A14" s="54" t="s">
        <v>121</v>
      </c>
      <c r="B14" s="85">
        <v>104.17787676771508</v>
      </c>
      <c r="C14" s="85">
        <v>105.82334040022803</v>
      </c>
      <c r="D14" s="178">
        <f>B14-C14</f>
        <v>-1.645463632512957</v>
      </c>
      <c r="E14" s="179">
        <f>B14/C14-1</f>
        <v>-0.015549156039582068</v>
      </c>
    </row>
    <row r="16" spans="1:5" ht="13.5" customHeight="1">
      <c r="A16" s="146" t="s">
        <v>113</v>
      </c>
      <c r="B16" s="147">
        <f>+B10</f>
        <v>40724</v>
      </c>
      <c r="C16" s="147">
        <f>+C10</f>
        <v>40359</v>
      </c>
      <c r="D16" s="150" t="s">
        <v>111</v>
      </c>
      <c r="E16" s="152" t="s">
        <v>112</v>
      </c>
    </row>
    <row r="17" spans="1:5" ht="12.75">
      <c r="A17" s="50" t="s">
        <v>114</v>
      </c>
      <c r="B17" s="97">
        <f>B8</f>
        <v>67.52527650082497</v>
      </c>
      <c r="C17" s="97">
        <f>D8</f>
        <v>67.51192646999996</v>
      </c>
      <c r="D17" s="93">
        <f>B17-C17</f>
        <v>0.013350030825009185</v>
      </c>
      <c r="E17" s="92">
        <f>B17/C17-1</f>
        <v>0.00019774329548938319</v>
      </c>
    </row>
    <row r="18" spans="1:5" ht="12.75">
      <c r="A18" s="50" t="s">
        <v>115</v>
      </c>
      <c r="B18" s="80">
        <f>'[1]GAS'!B18</f>
        <v>343.95899999999983</v>
      </c>
      <c r="C18" s="107">
        <f>'[1]GAS'!C18</f>
        <v>313.5120000000003</v>
      </c>
      <c r="D18" s="176">
        <f>B18-C18</f>
        <v>30.446999999999548</v>
      </c>
      <c r="E18" s="177">
        <f>B18/C18-1</f>
        <v>0.0971158998698598</v>
      </c>
    </row>
    <row r="19" spans="1:5" s="76" customFormat="1" ht="12.75">
      <c r="A19" s="84" t="s">
        <v>116</v>
      </c>
      <c r="B19" s="79">
        <f>B17/B18</f>
        <v>0.1963178067758803</v>
      </c>
      <c r="C19" s="79">
        <f>C17/C18</f>
        <v>0.21534080504095507</v>
      </c>
      <c r="D19" s="173" t="s">
        <v>154</v>
      </c>
      <c r="E19" s="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3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55" customWidth="1"/>
    <col min="2" max="7" width="10.7109375" style="0" customWidth="1"/>
  </cols>
  <sheetData>
    <row r="3" spans="1:7" ht="12.75">
      <c r="A3" s="153" t="s">
        <v>108</v>
      </c>
      <c r="B3" s="154">
        <f>+Water!B3</f>
        <v>40724</v>
      </c>
      <c r="C3" s="155" t="s">
        <v>5</v>
      </c>
      <c r="D3" s="154">
        <f>+Water!D3</f>
        <v>40359</v>
      </c>
      <c r="E3" s="156" t="s">
        <v>5</v>
      </c>
      <c r="F3" s="157" t="s">
        <v>111</v>
      </c>
      <c r="G3" s="158" t="s">
        <v>112</v>
      </c>
    </row>
    <row r="4" spans="1:7" s="56" customFormat="1" ht="12.75">
      <c r="A4" s="57" t="s">
        <v>109</v>
      </c>
      <c r="B4" s="180">
        <v>370.38256097000004</v>
      </c>
      <c r="C4" s="110">
        <f>B4/$B$4</f>
        <v>1</v>
      </c>
      <c r="D4" s="99">
        <v>347.30991978845475</v>
      </c>
      <c r="E4" s="110">
        <f>D4/$D$4</f>
        <v>1</v>
      </c>
      <c r="F4" s="58">
        <f>B4-D4</f>
        <v>23.072641181545293</v>
      </c>
      <c r="G4" s="59">
        <f>B4/D4-1</f>
        <v>0.06643242783159997</v>
      </c>
    </row>
    <row r="5" spans="1:7" ht="12.75">
      <c r="A5" s="53" t="s">
        <v>122</v>
      </c>
      <c r="B5" s="120">
        <v>-195.4329647302559</v>
      </c>
      <c r="C5" s="111">
        <f>B5/$B$4</f>
        <v>-0.5276516373190837</v>
      </c>
      <c r="D5" s="60">
        <v>-189.34450085602586</v>
      </c>
      <c r="E5" s="111">
        <f>D5/$D$4</f>
        <v>-0.5451744683001134</v>
      </c>
      <c r="F5" s="104">
        <f>B5-D5</f>
        <v>-6.08846387423003</v>
      </c>
      <c r="G5" s="73">
        <f>B5/D5-1</f>
        <v>0.032155482977874295</v>
      </c>
    </row>
    <row r="6" spans="1:7" ht="12.75">
      <c r="A6" s="53" t="s">
        <v>14</v>
      </c>
      <c r="B6" s="120">
        <v>-76.43898653974409</v>
      </c>
      <c r="C6" s="111">
        <f>B6/$B$4</f>
        <v>-0.20637847078857322</v>
      </c>
      <c r="D6" s="60">
        <v>-76.30500458063848</v>
      </c>
      <c r="E6" s="111">
        <f>D6/$D$4</f>
        <v>-0.21970292304670017</v>
      </c>
      <c r="F6" s="104">
        <f>B6-D6</f>
        <v>-0.13398195910561128</v>
      </c>
      <c r="G6" s="73">
        <f>B6/D6-1</f>
        <v>0.001755873809875963</v>
      </c>
    </row>
    <row r="7" spans="1:7" ht="12.75">
      <c r="A7" s="53" t="s">
        <v>17</v>
      </c>
      <c r="B7" s="175">
        <v>6.68081553</v>
      </c>
      <c r="C7" s="111">
        <f>B7/$B$4</f>
        <v>0.018037608229997438</v>
      </c>
      <c r="D7" s="62">
        <v>15.416723408209577</v>
      </c>
      <c r="E7" s="111">
        <f>D7/$D$4</f>
        <v>0.04438895214280044</v>
      </c>
      <c r="F7" s="105">
        <f>B7-D7</f>
        <v>-8.735907878209577</v>
      </c>
      <c r="G7" s="73">
        <f>B7/D7-1</f>
        <v>-0.5666513984130771</v>
      </c>
    </row>
    <row r="8" spans="1:7" s="56" customFormat="1" ht="12.75">
      <c r="A8" s="74" t="s">
        <v>114</v>
      </c>
      <c r="B8" s="91">
        <f>SUM(B4:B7)</f>
        <v>105.19142523000006</v>
      </c>
      <c r="C8" s="112">
        <f>B8/$B$4</f>
        <v>0.2840075001223405</v>
      </c>
      <c r="D8" s="91">
        <f>SUM(D4:D7)</f>
        <v>97.07713775999999</v>
      </c>
      <c r="E8" s="112">
        <f>D8/$D$4</f>
        <v>0.2795115607959868</v>
      </c>
      <c r="F8" s="86">
        <f>B8-D8</f>
        <v>8.114287470000079</v>
      </c>
      <c r="G8" s="94">
        <f>B8/D8-1</f>
        <v>0.08358597767953069</v>
      </c>
    </row>
    <row r="9" spans="1:7" ht="12.75">
      <c r="A9" s="65"/>
      <c r="B9" s="51"/>
      <c r="C9" s="51"/>
      <c r="D9" s="51"/>
      <c r="E9" s="51"/>
      <c r="F9" s="51"/>
      <c r="G9" s="51"/>
    </row>
    <row r="10" spans="1:7" ht="12.75">
      <c r="A10" s="153" t="s">
        <v>123</v>
      </c>
      <c r="B10" s="154">
        <f>+B3</f>
        <v>40724</v>
      </c>
      <c r="C10" s="156" t="s">
        <v>5</v>
      </c>
      <c r="D10" s="154">
        <f>+D3</f>
        <v>40359</v>
      </c>
      <c r="E10" s="156" t="s">
        <v>5</v>
      </c>
      <c r="F10" s="157" t="s">
        <v>111</v>
      </c>
      <c r="G10" s="159" t="s">
        <v>112</v>
      </c>
    </row>
    <row r="11" spans="1:7" ht="12.75">
      <c r="A11" s="53" t="s">
        <v>124</v>
      </c>
      <c r="B11" s="181">
        <v>904.07</v>
      </c>
      <c r="C11" s="118">
        <f>B11/$B$15</f>
        <v>0.3321279930993261</v>
      </c>
      <c r="D11" s="182">
        <v>930.757</v>
      </c>
      <c r="E11" s="118">
        <f>D11/$D$15</f>
        <v>0.31584703718534307</v>
      </c>
      <c r="F11" s="60">
        <f>B11-D11</f>
        <v>-26.686999999999898</v>
      </c>
      <c r="G11" s="61">
        <f>B11/D11-1</f>
        <v>-0.028672360240105554</v>
      </c>
    </row>
    <row r="12" spans="1:7" ht="12.75">
      <c r="A12" s="53" t="s">
        <v>125</v>
      </c>
      <c r="B12" s="181">
        <v>817.114</v>
      </c>
      <c r="C12" s="118">
        <f>B12/$B$15</f>
        <v>0.30018298688526635</v>
      </c>
      <c r="D12" s="182">
        <v>810.089</v>
      </c>
      <c r="E12" s="118">
        <f>D12/$D$15</f>
        <v>0.27489904508527724</v>
      </c>
      <c r="F12" s="60">
        <f aca="true" t="shared" si="0" ref="F12:F22">B12-D12</f>
        <v>7.024999999999977</v>
      </c>
      <c r="G12" s="61">
        <f aca="true" t="shared" si="1" ref="G12:G22">B12/D12-1</f>
        <v>0.008671886669242568</v>
      </c>
    </row>
    <row r="13" spans="1:7" ht="12.75">
      <c r="A13" s="74" t="s">
        <v>142</v>
      </c>
      <c r="B13" s="183">
        <f>SUM(B11:B12)</f>
        <v>1721.1840000000002</v>
      </c>
      <c r="C13" s="119">
        <f>B13/$B$15</f>
        <v>0.6323109799845925</v>
      </c>
      <c r="D13" s="100">
        <f>SUM(D11:D12)</f>
        <v>1740.846</v>
      </c>
      <c r="E13" s="119">
        <f>D13/$D$15</f>
        <v>0.5907460822706203</v>
      </c>
      <c r="F13" s="86">
        <f t="shared" si="0"/>
        <v>-19.661999999999807</v>
      </c>
      <c r="G13" s="94">
        <f t="shared" si="1"/>
        <v>-0.01129450853205849</v>
      </c>
    </row>
    <row r="14" spans="1:7" ht="12.75" customHeight="1">
      <c r="A14" s="53" t="s">
        <v>126</v>
      </c>
      <c r="B14" s="181">
        <v>1000.869</v>
      </c>
      <c r="C14" s="118">
        <f>B14/$B$15</f>
        <v>0.36768902001540743</v>
      </c>
      <c r="D14" s="182">
        <v>1206.014</v>
      </c>
      <c r="E14" s="118">
        <f>D14/$D$15</f>
        <v>0.40925391772937975</v>
      </c>
      <c r="F14" s="60">
        <f t="shared" si="0"/>
        <v>-205.14499999999987</v>
      </c>
      <c r="G14" s="61">
        <f t="shared" si="1"/>
        <v>-0.17010167377824792</v>
      </c>
    </row>
    <row r="15" spans="1:7" s="56" customFormat="1" ht="12.75">
      <c r="A15" s="74" t="s">
        <v>127</v>
      </c>
      <c r="B15" s="183">
        <f>SUM(B13:B14)</f>
        <v>2722.0530000000003</v>
      </c>
      <c r="C15" s="119">
        <f>B15/$B$15</f>
        <v>1</v>
      </c>
      <c r="D15" s="100">
        <f>SUM(D13:D14)</f>
        <v>2946.8599999999997</v>
      </c>
      <c r="E15" s="119">
        <f>D15/$D$15</f>
        <v>1</v>
      </c>
      <c r="F15" s="86">
        <f t="shared" si="0"/>
        <v>-224.80699999999933</v>
      </c>
      <c r="G15" s="94">
        <f t="shared" si="1"/>
        <v>-0.07628696307255833</v>
      </c>
    </row>
    <row r="16" spans="1:7" ht="12.75">
      <c r="A16" s="53" t="s">
        <v>128</v>
      </c>
      <c r="B16" s="181">
        <v>632.512</v>
      </c>
      <c r="C16" s="118">
        <f aca="true" t="shared" si="2" ref="C16:C21">B16/B$22</f>
        <v>0.232363401382986</v>
      </c>
      <c r="D16" s="182">
        <v>722.49794397</v>
      </c>
      <c r="E16" s="118">
        <f aca="true" t="shared" si="3" ref="E16:E21">D16/$D$22</f>
        <v>0.24517556389866954</v>
      </c>
      <c r="F16" s="60">
        <f t="shared" si="0"/>
        <v>-89.98594397000011</v>
      </c>
      <c r="G16" s="61">
        <f t="shared" si="1"/>
        <v>-0.12454837376497307</v>
      </c>
    </row>
    <row r="17" spans="1:7" ht="12.75">
      <c r="A17" s="53" t="s">
        <v>129</v>
      </c>
      <c r="B17" s="181">
        <v>489.601</v>
      </c>
      <c r="C17" s="118">
        <f t="shared" si="2"/>
        <v>0.17986275941090657</v>
      </c>
      <c r="D17" s="182">
        <v>405.11184646000004</v>
      </c>
      <c r="E17" s="118">
        <f t="shared" si="3"/>
        <v>0.13747239867852953</v>
      </c>
      <c r="F17" s="60">
        <f t="shared" si="0"/>
        <v>84.48915353999996</v>
      </c>
      <c r="G17" s="61">
        <f t="shared" si="1"/>
        <v>0.20855759780488725</v>
      </c>
    </row>
    <row r="18" spans="1:7" ht="12.75">
      <c r="A18" s="53" t="s">
        <v>130</v>
      </c>
      <c r="B18" s="181">
        <v>151.179</v>
      </c>
      <c r="C18" s="118">
        <f t="shared" si="2"/>
        <v>0.055538024033818245</v>
      </c>
      <c r="D18" s="182">
        <v>156.19333199000002</v>
      </c>
      <c r="E18" s="118">
        <f t="shared" si="3"/>
        <v>0.05300331795747014</v>
      </c>
      <c r="F18" s="60">
        <f t="shared" si="0"/>
        <v>-5.0143319900000165</v>
      </c>
      <c r="G18" s="61">
        <f t="shared" si="1"/>
        <v>-0.032103367833404395</v>
      </c>
    </row>
    <row r="19" spans="1:7" ht="12.75">
      <c r="A19" s="53" t="s">
        <v>131</v>
      </c>
      <c r="B19" s="181">
        <v>284.079</v>
      </c>
      <c r="C19" s="118">
        <f t="shared" si="2"/>
        <v>0.10436096501169509</v>
      </c>
      <c r="D19" s="182">
        <v>232.54454517000002</v>
      </c>
      <c r="E19" s="118">
        <f t="shared" si="3"/>
        <v>0.07891266746079732</v>
      </c>
      <c r="F19" s="60">
        <f t="shared" si="0"/>
        <v>51.53445482999999</v>
      </c>
      <c r="G19" s="61">
        <f t="shared" si="1"/>
        <v>0.22161111021686652</v>
      </c>
    </row>
    <row r="20" spans="1:7" ht="12.75">
      <c r="A20" s="53" t="s">
        <v>132</v>
      </c>
      <c r="B20" s="181">
        <v>479.758</v>
      </c>
      <c r="C20" s="118">
        <f t="shared" si="2"/>
        <v>0.17624677590417037</v>
      </c>
      <c r="D20" s="182">
        <v>674.54371711</v>
      </c>
      <c r="E20" s="118">
        <f t="shared" si="3"/>
        <v>0.22890257003086495</v>
      </c>
      <c r="F20" s="60">
        <f t="shared" si="0"/>
        <v>-194.78571711</v>
      </c>
      <c r="G20" s="61">
        <f t="shared" si="1"/>
        <v>-0.2887666316788712</v>
      </c>
    </row>
    <row r="21" spans="1:7" ht="12.75">
      <c r="A21" s="53" t="s">
        <v>133</v>
      </c>
      <c r="B21" s="181">
        <v>684.952</v>
      </c>
      <c r="C21" s="118">
        <f t="shared" si="2"/>
        <v>0.25162807425642364</v>
      </c>
      <c r="D21" s="182">
        <v>755.96813295</v>
      </c>
      <c r="E21" s="118">
        <f t="shared" si="3"/>
        <v>0.2565334819736686</v>
      </c>
      <c r="F21" s="60">
        <f t="shared" si="0"/>
        <v>-71.01613295000004</v>
      </c>
      <c r="G21" s="61">
        <f t="shared" si="1"/>
        <v>-0.0939406435994532</v>
      </c>
    </row>
    <row r="22" spans="1:7" ht="12.75">
      <c r="A22" s="74" t="s">
        <v>127</v>
      </c>
      <c r="B22" s="183">
        <f>SUM(B16:B21)</f>
        <v>2722.081</v>
      </c>
      <c r="C22" s="119">
        <v>1</v>
      </c>
      <c r="D22" s="100">
        <f>SUM(D16:D21)</f>
        <v>2946.85951765</v>
      </c>
      <c r="E22" s="119">
        <f>D22/$D$22</f>
        <v>1</v>
      </c>
      <c r="F22" s="86">
        <f t="shared" si="0"/>
        <v>-224.77851764999969</v>
      </c>
      <c r="G22" s="94">
        <f t="shared" si="1"/>
        <v>-0.07627731023610229</v>
      </c>
    </row>
    <row r="24" spans="1:5" ht="12.75">
      <c r="A24" s="153" t="s">
        <v>113</v>
      </c>
      <c r="B24" s="154">
        <f>+B10</f>
        <v>40724</v>
      </c>
      <c r="C24" s="154">
        <f>+D10</f>
        <v>40359</v>
      </c>
      <c r="D24" s="157" t="s">
        <v>111</v>
      </c>
      <c r="E24" s="159" t="s">
        <v>112</v>
      </c>
    </row>
    <row r="25" spans="1:5" ht="12.75">
      <c r="A25" s="50" t="s">
        <v>114</v>
      </c>
      <c r="B25" s="80">
        <f>B8</f>
        <v>105.19142523000006</v>
      </c>
      <c r="C25" s="80">
        <f>D8</f>
        <v>97.07713775999999</v>
      </c>
      <c r="D25" s="60">
        <f>B25-C25</f>
        <v>8.114287470000079</v>
      </c>
      <c r="E25" s="177">
        <f>B25/C25-1</f>
        <v>0.08358597767953069</v>
      </c>
    </row>
    <row r="26" spans="1:5" ht="12.75">
      <c r="A26" s="50" t="s">
        <v>115</v>
      </c>
      <c r="B26" s="80">
        <f>'[1]GAS'!B18</f>
        <v>343.95899999999983</v>
      </c>
      <c r="C26" s="107">
        <f>'[1]GAS'!C18</f>
        <v>313.5120000000003</v>
      </c>
      <c r="D26" s="120">
        <f>B26-C26</f>
        <v>30.446999999999548</v>
      </c>
      <c r="E26" s="177">
        <f>B26/C26-1</f>
        <v>0.0971158998698598</v>
      </c>
    </row>
    <row r="27" spans="1:5" s="76" customFormat="1" ht="12.75">
      <c r="A27" s="84" t="s">
        <v>116</v>
      </c>
      <c r="B27" s="79">
        <f>B25/B26</f>
        <v>0.30582547696091716</v>
      </c>
      <c r="C27" s="121">
        <f>C25/C26</f>
        <v>0.3096440894128451</v>
      </c>
      <c r="D27" s="173" t="s">
        <v>146</v>
      </c>
      <c r="E27" s="63"/>
    </row>
    <row r="28" ht="12.75">
      <c r="A28"/>
    </row>
    <row r="29" ht="12.75">
      <c r="A29"/>
    </row>
  </sheetData>
  <sheetProtection/>
  <printOptions/>
  <pageMargins left="0.17" right="0.16" top="1" bottom="1" header="0.5" footer="0.5"/>
  <pageSetup horizontalDpi="600" verticalDpi="600" orientation="portrait" paperSize="9" r:id="rId1"/>
  <ignoredErrors>
    <ignoredError sqref="C9:C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3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55" customWidth="1"/>
    <col min="2" max="7" width="10.7109375" style="0" customWidth="1"/>
    <col min="9" max="9" width="11.28125" style="0" customWidth="1"/>
  </cols>
  <sheetData>
    <row r="3" spans="1:7" ht="12.75">
      <c r="A3" s="160" t="s">
        <v>108</v>
      </c>
      <c r="B3" s="161">
        <f>+Waste!B3</f>
        <v>40724</v>
      </c>
      <c r="C3" s="162" t="s">
        <v>5</v>
      </c>
      <c r="D3" s="161">
        <f>+Waste!D3</f>
        <v>40359</v>
      </c>
      <c r="E3" s="163" t="s">
        <v>5</v>
      </c>
      <c r="F3" s="164" t="s">
        <v>111</v>
      </c>
      <c r="G3" s="165" t="s">
        <v>112</v>
      </c>
    </row>
    <row r="4" spans="1:7" s="56" customFormat="1" ht="12.75">
      <c r="A4" s="57" t="s">
        <v>109</v>
      </c>
      <c r="B4" s="174">
        <v>48.12659179724913</v>
      </c>
      <c r="C4" s="110">
        <f>B4/$B$4</f>
        <v>1</v>
      </c>
      <c r="D4" s="64">
        <v>49.28719542355366</v>
      </c>
      <c r="E4" s="110">
        <f>D4/$D$4</f>
        <v>1</v>
      </c>
      <c r="F4" s="58">
        <f>B4-D4</f>
        <v>-1.1606036263045354</v>
      </c>
      <c r="G4" s="59">
        <f>B4/D4-1</f>
        <v>-0.023547771714961474</v>
      </c>
    </row>
    <row r="5" spans="1:7" ht="12.75">
      <c r="A5" s="53" t="s">
        <v>110</v>
      </c>
      <c r="B5" s="120">
        <v>-31.44117544720575</v>
      </c>
      <c r="C5" s="111">
        <f>B5/$B$4</f>
        <v>-0.6533015173744944</v>
      </c>
      <c r="D5" s="60">
        <v>-32.69075282270905</v>
      </c>
      <c r="E5" s="111">
        <f>D5/$D$4</f>
        <v>-0.6632707043234721</v>
      </c>
      <c r="F5" s="104">
        <f>B5-D5</f>
        <v>1.2495773755033</v>
      </c>
      <c r="G5" s="73">
        <f>B5/D5-1</f>
        <v>-0.03822418474973954</v>
      </c>
    </row>
    <row r="6" spans="1:7" ht="12.75">
      <c r="A6" s="53" t="s">
        <v>14</v>
      </c>
      <c r="B6" s="120">
        <v>-9.503478914876615</v>
      </c>
      <c r="C6" s="111">
        <f>B6/$B$4</f>
        <v>-0.1974683550190609</v>
      </c>
      <c r="D6" s="60">
        <v>-10.106761099999998</v>
      </c>
      <c r="E6" s="111">
        <f>D6/$D$4</f>
        <v>-0.20505855553651808</v>
      </c>
      <c r="F6" s="104">
        <f>B6-D6</f>
        <v>0.6032821851233834</v>
      </c>
      <c r="G6" s="73">
        <f>B6/D6-1</f>
        <v>-0.05969095134972402</v>
      </c>
    </row>
    <row r="7" spans="1:7" ht="12.75">
      <c r="A7" s="53" t="s">
        <v>17</v>
      </c>
      <c r="B7" s="175">
        <v>1.23458243</v>
      </c>
      <c r="C7" s="111">
        <f>B7/$B$4</f>
        <v>0.02565281238283255</v>
      </c>
      <c r="D7" s="62">
        <v>1.3517087191554082</v>
      </c>
      <c r="E7" s="111">
        <f>D7/$D$4</f>
        <v>0.02742514982926875</v>
      </c>
      <c r="F7" s="105">
        <f>B7-D7</f>
        <v>-0.11712628915540835</v>
      </c>
      <c r="G7" s="73">
        <f>B7/D7-1</f>
        <v>-0.0866505390514849</v>
      </c>
    </row>
    <row r="8" spans="1:7" s="87" customFormat="1" ht="12.75">
      <c r="A8" s="74" t="s">
        <v>114</v>
      </c>
      <c r="B8" s="91">
        <f>SUM(B4:B7)</f>
        <v>8.41651986516676</v>
      </c>
      <c r="C8" s="112">
        <f>B8/$B$4</f>
        <v>0.17488293998927723</v>
      </c>
      <c r="D8" s="91">
        <f>SUM(D4:D7)</f>
        <v>7.841390220000021</v>
      </c>
      <c r="E8" s="112">
        <f>D8/$D$4</f>
        <v>0.15909588996927854</v>
      </c>
      <c r="F8" s="86">
        <f>B8-D8</f>
        <v>0.5751296451667391</v>
      </c>
      <c r="G8" s="94">
        <f>B8/D8-1</f>
        <v>0.07334536721560303</v>
      </c>
    </row>
    <row r="9" spans="1:7" ht="12.75">
      <c r="A9" s="65"/>
      <c r="B9" s="51"/>
      <c r="C9" s="51"/>
      <c r="D9" s="51"/>
      <c r="E9" s="51"/>
      <c r="F9" s="51"/>
      <c r="G9" s="51"/>
    </row>
    <row r="10" spans="1:5" ht="15" customHeight="1">
      <c r="A10" s="160"/>
      <c r="B10" s="161">
        <f>+B3</f>
        <v>40724</v>
      </c>
      <c r="C10" s="161">
        <f>+D3</f>
        <v>40359</v>
      </c>
      <c r="D10" s="164" t="s">
        <v>111</v>
      </c>
      <c r="E10" s="166" t="s">
        <v>112</v>
      </c>
    </row>
    <row r="11" spans="1:5" ht="12.75">
      <c r="A11" s="57" t="s">
        <v>134</v>
      </c>
      <c r="D11" s="60"/>
      <c r="E11" s="52"/>
    </row>
    <row r="12" spans="1:5" ht="12.75">
      <c r="A12" s="53" t="s">
        <v>135</v>
      </c>
      <c r="B12" s="172">
        <v>336.117</v>
      </c>
      <c r="C12" s="80">
        <v>331.46</v>
      </c>
      <c r="D12" s="60">
        <f>B12-C12</f>
        <v>4.657000000000039</v>
      </c>
      <c r="E12" s="61">
        <f>B12/C12-1</f>
        <v>0.014049960779581427</v>
      </c>
    </row>
    <row r="13" spans="1:5" ht="12.75">
      <c r="A13" s="54" t="s">
        <v>136</v>
      </c>
      <c r="B13" s="184">
        <v>59</v>
      </c>
      <c r="C13" s="88">
        <v>61</v>
      </c>
      <c r="D13" s="101">
        <f>B13-C13</f>
        <v>-2</v>
      </c>
      <c r="E13" s="63">
        <f>B13/C13-1</f>
        <v>-0.032786885245901676</v>
      </c>
    </row>
    <row r="15" spans="1:5" ht="13.5" customHeight="1">
      <c r="A15" s="160" t="s">
        <v>113</v>
      </c>
      <c r="B15" s="161">
        <f>+B3</f>
        <v>40724</v>
      </c>
      <c r="C15" s="161">
        <f>+C10</f>
        <v>40359</v>
      </c>
      <c r="D15" s="164" t="s">
        <v>111</v>
      </c>
      <c r="E15" s="166" t="s">
        <v>112</v>
      </c>
    </row>
    <row r="16" spans="1:5" ht="12.75">
      <c r="A16" s="50" t="s">
        <v>114</v>
      </c>
      <c r="B16" s="80">
        <f>B8</f>
        <v>8.41651986516676</v>
      </c>
      <c r="C16" s="107">
        <f>D8</f>
        <v>7.841390220000021</v>
      </c>
      <c r="D16" s="176">
        <f>B16-C16</f>
        <v>0.5751296451667391</v>
      </c>
      <c r="E16" s="177">
        <f>B16/C16-1</f>
        <v>0.07334536721560303</v>
      </c>
    </row>
    <row r="17" spans="1:5" ht="12.75">
      <c r="A17" s="50" t="s">
        <v>115</v>
      </c>
      <c r="B17" s="80">
        <f>'[1]GAS'!B18</f>
        <v>343.95899999999983</v>
      </c>
      <c r="C17" s="107">
        <f>'[1]GAS'!C18</f>
        <v>313.5120000000003</v>
      </c>
      <c r="D17" s="185">
        <f>B17-C17</f>
        <v>30.446999999999548</v>
      </c>
      <c r="E17" s="177">
        <f>B17/C17-1</f>
        <v>0.0971158998698598</v>
      </c>
    </row>
    <row r="18" spans="1:5" s="76" customFormat="1" ht="12.75">
      <c r="A18" s="84" t="s">
        <v>116</v>
      </c>
      <c r="B18" s="79">
        <f>B16/B17</f>
        <v>0.024469543943222198</v>
      </c>
      <c r="C18" s="121">
        <f>C16/C17</f>
        <v>0.02501145161907683</v>
      </c>
      <c r="D18" s="173" t="s">
        <v>147</v>
      </c>
      <c r="E18" s="98"/>
    </row>
  </sheetData>
  <sheetProtection/>
  <printOptions/>
  <pageMargins left="0.51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2008-08-28T07:56:17Z</cp:lastPrinted>
  <dcterms:created xsi:type="dcterms:W3CDTF">2008-08-08T14:48:29Z</dcterms:created>
  <dcterms:modified xsi:type="dcterms:W3CDTF">2011-08-22T09:40:27Z</dcterms:modified>
  <cp:category/>
  <cp:version/>
  <cp:contentType/>
  <cp:contentStatus/>
</cp:coreProperties>
</file>