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<sst xmlns="http://schemas.openxmlformats.org/spreadsheetml/2006/main" count="169" uniqueCount="85">
  <si>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</si>
  <si>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</si>
  <si>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</si>
  <si>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</si>
  <si>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</si>
  <si>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</si>
  <si>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</si>
  <si>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</si>
  <si>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</si>
  <si>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</si>
  <si>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</si>
  <si>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</si>
  <si>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</si>
  <si>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</si>
  <si>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</si>
  <si>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</si>
  <si>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</si>
  <si>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</si>
  <si>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</si>
  <si>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</si>
  <si>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</si>
  <si>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</si>
  <si>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</si>
  <si>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</si>
  <si>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</si>
  <si>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</si>
  <si>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</si>
  <si>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</si>
  <si>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</si>
  <si>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</si>
  <si>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</si>
  <si>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</si>
  <si>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</si>
  <si>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</si>
  <si>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</si>
  <si>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</si>
  <si>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</si>
  <si>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</si>
  <si>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</si>
  <si>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</si>
  <si>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</si>
  <si>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</si>
  <si>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</si>
  <si>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</si>
  <si>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</si>
  <si>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</si>
  <si>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</si>
  <si>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</si>
  <si>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</si>
  <si>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</si>
  <si>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</si>
  <si>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</si>
  <si>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</si>
  <si>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</si>
  <si>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</si>
  <si>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</si>
  <si>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</si>
  <si>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</si>
  <si>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</si>
  <si>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</si>
  <si>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</si>
  <si>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</si>
  <si>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</si>
  <si>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</si>
  <si>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</si>
  <si>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</si>
  <si>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</si>
  <si>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</si>
  <si>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</si>
  <si>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</si>
  <si>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</si>
  <si>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</si>
  <si>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</si>
  <si>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</si>
  <si>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Long term bank debts and bond emissions</t>
  </si>
  <si>
    <t>Other non operating revenues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</si>
  <si>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</si>
  <si>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</si>
  <si>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</si>
  <si>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</si>
  <si>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</si>
  <si>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</si>
  <si>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</si>
  <si>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</si>
  <si>
    <t>30/09/2016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</si>
</sst>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  <numFmt numFmtId="191" formatCode="\+0.0\ &quot;p.p&quot;;\(0.0\)\ &quot;p.p.&quot;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176" fontId="5" fillId="34" borderId="0" xfId="0" applyNumberFormat="1" applyFont="1" applyFill="1" applyAlignment="1">
      <alignment vertical="center"/>
    </xf>
    <xf numFmtId="37" fontId="4" fillId="34" borderId="0" xfId="46" applyFont="1" applyFill="1" applyAlignment="1" applyProtection="1">
      <alignment horizontal="right"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8" fillId="35" borderId="12" xfId="46" applyFont="1" applyFill="1" applyBorder="1" applyAlignment="1" applyProtection="1">
      <alignment horizontal="left" vertical="center"/>
      <protection hidden="1"/>
    </xf>
    <xf numFmtId="172" fontId="49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72" fontId="7" fillId="36" borderId="11" xfId="46" applyNumberFormat="1" applyFont="1" applyFill="1" applyBorder="1" applyAlignment="1" applyProtection="1" quotePrefix="1">
      <alignment horizontal="right" vertical="center" wrapText="1"/>
      <protection/>
    </xf>
    <xf numFmtId="185" fontId="9" fillId="34" borderId="0" xfId="46" applyNumberFormat="1" applyFont="1" applyFill="1" applyBorder="1" applyAlignment="1" applyProtection="1">
      <alignment vertical="center"/>
      <protection locked="0"/>
    </xf>
    <xf numFmtId="185" fontId="5" fillId="34" borderId="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vertical="center"/>
      <protection hidden="1"/>
    </xf>
    <xf numFmtId="185" fontId="9" fillId="34" borderId="1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horizontal="right" vertical="center"/>
      <protection hidden="1"/>
    </xf>
    <xf numFmtId="185" fontId="5" fillId="34" borderId="0" xfId="0" applyNumberFormat="1" applyFont="1" applyFill="1" applyAlignment="1">
      <alignment vertical="center"/>
    </xf>
    <xf numFmtId="185" fontId="10" fillId="34" borderId="0" xfId="0" applyNumberFormat="1" applyFont="1" applyFill="1" applyAlignment="1">
      <alignment vertical="center"/>
    </xf>
    <xf numFmtId="185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78" fontId="8" fillId="34" borderId="0" xfId="43" applyNumberFormat="1" applyFont="1" applyFill="1" applyAlignment="1" applyProtection="1">
      <alignment horizontal="right" vertical="center"/>
      <protection hidden="1"/>
    </xf>
    <xf numFmtId="178" fontId="6" fillId="34" borderId="10" xfId="43" applyNumberFormat="1" applyFont="1" applyFill="1" applyBorder="1" applyAlignment="1" applyProtection="1">
      <alignment horizontal="right"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9" fillId="34" borderId="10" xfId="43" applyNumberFormat="1" applyFont="1" applyFill="1" applyBorder="1" applyAlignment="1" applyProtection="1">
      <alignment vertical="center"/>
      <protection locked="0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184" fontId="5" fillId="34" borderId="0" xfId="43" applyNumberFormat="1" applyFont="1" applyFill="1" applyBorder="1" applyAlignment="1" applyProtection="1">
      <alignment vertical="center"/>
      <protection locked="0"/>
    </xf>
    <xf numFmtId="37" fontId="8" fillId="34" borderId="0" xfId="46" applyFont="1" applyFill="1" applyAlignment="1" applyProtection="1">
      <alignment horizontal="left" vertical="center"/>
      <protection hidden="1"/>
    </xf>
    <xf numFmtId="178" fontId="6" fillId="34" borderId="0" xfId="43" applyNumberFormat="1" applyFont="1" applyFill="1" applyBorder="1" applyAlignment="1" applyProtection="1">
      <alignment vertical="center"/>
      <protection hidden="1"/>
    </xf>
    <xf numFmtId="37" fontId="48" fillId="35" borderId="13" xfId="46" applyFont="1" applyFill="1" applyBorder="1" applyAlignment="1" applyProtection="1">
      <alignment horizontal="left" vertical="center"/>
      <protection hidden="1"/>
    </xf>
    <xf numFmtId="37" fontId="48" fillId="35" borderId="11" xfId="46" applyFont="1" applyFill="1" applyBorder="1" applyAlignment="1" applyProtection="1">
      <alignment horizontal="left" vertical="center"/>
      <protection hidden="1"/>
    </xf>
    <xf numFmtId="172" fontId="49" fillId="35" borderId="11" xfId="46" applyNumberFormat="1" applyFont="1" applyFill="1" applyBorder="1" applyAlignment="1" applyProtection="1" quotePrefix="1">
      <alignment horizontal="right" vertical="center" wrapText="1"/>
      <protection/>
    </xf>
    <xf numFmtId="178" fontId="6" fillId="34" borderId="11" xfId="43" applyNumberFormat="1" applyFont="1" applyFill="1" applyBorder="1" applyAlignment="1" applyProtection="1">
      <alignment horizontal="center" vertical="center"/>
      <protection hidden="1"/>
    </xf>
    <xf numFmtId="181" fontId="4" fillId="34" borderId="0" xfId="49" applyNumberFormat="1" applyFont="1" applyFill="1" applyBorder="1" applyAlignment="1">
      <alignment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183" fontId="5" fillId="34" borderId="0" xfId="0" applyNumberFormat="1" applyFont="1" applyFill="1" applyAlignment="1">
      <alignment vertical="center"/>
    </xf>
    <xf numFmtId="183" fontId="9" fillId="34" borderId="0" xfId="0" applyNumberFormat="1" applyFont="1" applyFill="1" applyAlignment="1">
      <alignment vertical="center"/>
    </xf>
    <xf numFmtId="180" fontId="3" fillId="34" borderId="0" xfId="49" applyNumberFormat="1" applyFont="1" applyFill="1" applyBorder="1" applyAlignment="1">
      <alignment vertical="center" wrapText="1"/>
    </xf>
    <xf numFmtId="182" fontId="6" fillId="34" borderId="0" xfId="0" applyNumberFormat="1" applyFont="1" applyFill="1" applyBorder="1" applyAlignment="1">
      <alignment vertical="center" wrapText="1"/>
    </xf>
    <xf numFmtId="181" fontId="6" fillId="34" borderId="16" xfId="49" applyNumberFormat="1" applyFont="1" applyFill="1" applyBorder="1" applyAlignment="1">
      <alignment vertical="center" wrapText="1"/>
    </xf>
    <xf numFmtId="182" fontId="8" fillId="34" borderId="0" xfId="0" applyNumberFormat="1" applyFont="1" applyFill="1" applyBorder="1" applyAlignment="1">
      <alignment vertical="center" wrapText="1"/>
    </xf>
    <xf numFmtId="181" fontId="4" fillId="34" borderId="0" xfId="49" applyNumberFormat="1" applyFont="1" applyFill="1" applyBorder="1" applyAlignment="1">
      <alignment vertical="center" wrapText="1"/>
    </xf>
    <xf numFmtId="189" fontId="8" fillId="34" borderId="0" xfId="0" applyNumberFormat="1" applyFont="1" applyFill="1" applyBorder="1" applyAlignment="1">
      <alignment vertical="center" wrapText="1"/>
    </xf>
    <xf numFmtId="181" fontId="8" fillId="34" borderId="16" xfId="49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0" fontId="4" fillId="34" borderId="0" xfId="49" applyNumberFormat="1" applyFont="1" applyFill="1" applyBorder="1" applyAlignment="1">
      <alignment vertical="center" wrapText="1"/>
    </xf>
    <xf numFmtId="183" fontId="9" fillId="34" borderId="10" xfId="0" applyNumberFormat="1" applyFont="1" applyFill="1" applyBorder="1" applyAlignment="1">
      <alignment vertical="center"/>
    </xf>
    <xf numFmtId="180" fontId="3" fillId="34" borderId="10" xfId="49" applyNumberFormat="1" applyFont="1" applyFill="1" applyBorder="1" applyAlignment="1">
      <alignment vertical="center" wrapText="1"/>
    </xf>
    <xf numFmtId="182" fontId="6" fillId="34" borderId="10" xfId="0" applyNumberFormat="1" applyFont="1" applyFill="1" applyBorder="1" applyAlignment="1">
      <alignment vertical="center" wrapText="1"/>
    </xf>
    <xf numFmtId="181" fontId="6" fillId="34" borderId="15" xfId="49" applyNumberFormat="1" applyFont="1" applyFill="1" applyBorder="1" applyAlignment="1">
      <alignment vertical="center" wrapText="1"/>
    </xf>
    <xf numFmtId="178" fontId="8" fillId="34" borderId="0" xfId="43" applyNumberFormat="1" applyFont="1" applyFill="1" applyBorder="1" applyAlignment="1">
      <alignment vertical="center" wrapText="1"/>
    </xf>
    <xf numFmtId="182" fontId="8" fillId="34" borderId="0" xfId="43" applyNumberFormat="1" applyFont="1" applyFill="1" applyBorder="1" applyAlignment="1">
      <alignment vertical="center" wrapText="1"/>
    </xf>
    <xf numFmtId="178" fontId="4" fillId="34" borderId="0" xfId="43" applyNumberFormat="1" applyFont="1" applyFill="1" applyBorder="1" applyAlignment="1">
      <alignment vertical="center" wrapText="1"/>
    </xf>
    <xf numFmtId="181" fontId="4" fillId="34" borderId="16" xfId="49" applyNumberFormat="1" applyFont="1" applyFill="1" applyBorder="1" applyAlignment="1">
      <alignment vertical="center" wrapText="1"/>
    </xf>
    <xf numFmtId="183" fontId="5" fillId="34" borderId="11" xfId="0" applyNumberFormat="1" applyFont="1" applyFill="1" applyBorder="1" applyAlignment="1">
      <alignment vertical="center"/>
    </xf>
    <xf numFmtId="182" fontId="8" fillId="34" borderId="11" xfId="43" applyNumberFormat="1" applyFont="1" applyFill="1" applyBorder="1" applyAlignment="1">
      <alignment vertical="center" wrapText="1"/>
    </xf>
    <xf numFmtId="181" fontId="8" fillId="34" borderId="17" xfId="49" applyNumberFormat="1" applyFont="1" applyFill="1" applyBorder="1" applyAlignment="1">
      <alignment vertical="center" wrapText="1"/>
    </xf>
    <xf numFmtId="0" fontId="48" fillId="38" borderId="14" xfId="0" applyFont="1" applyFill="1" applyBorder="1" applyAlignment="1">
      <alignment horizontal="center" vertical="center" wrapText="1"/>
    </xf>
    <xf numFmtId="15" fontId="48" fillId="38" borderId="10" xfId="0" applyNumberFormat="1" applyFont="1" applyFill="1" applyBorder="1" applyAlignment="1">
      <alignment horizontal="right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5" fontId="48" fillId="35" borderId="10" xfId="0" applyNumberFormat="1" applyFont="1" applyFill="1" applyBorder="1" applyAlignment="1">
      <alignment horizontal="right" vertical="center" wrapText="1"/>
    </xf>
    <xf numFmtId="15" fontId="49" fillId="35" borderId="10" xfId="0" applyNumberFormat="1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15" fontId="48" fillId="35" borderId="15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center" vertical="center" wrapText="1"/>
    </xf>
    <xf numFmtId="183" fontId="6" fillId="34" borderId="0" xfId="0" applyNumberFormat="1" applyFont="1" applyFill="1" applyBorder="1" applyAlignment="1">
      <alignment vertical="center" wrapText="1"/>
    </xf>
    <xf numFmtId="183" fontId="6" fillId="34" borderId="10" xfId="0" applyNumberFormat="1" applyFont="1" applyFill="1" applyBorder="1" applyAlignment="1">
      <alignment vertical="center" wrapText="1"/>
    </xf>
    <xf numFmtId="182" fontId="8" fillId="34" borderId="11" xfId="0" applyNumberFormat="1" applyFont="1" applyFill="1" applyBorder="1" applyAlignment="1">
      <alignment vertical="center" wrapText="1"/>
    </xf>
    <xf numFmtId="180" fontId="8" fillId="34" borderId="11" xfId="49" applyNumberFormat="1" applyFont="1" applyFill="1" applyBorder="1" applyAlignment="1">
      <alignment vertical="center" wrapText="1"/>
    </xf>
    <xf numFmtId="191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8" fillId="39" borderId="14" xfId="0" applyFont="1" applyFill="1" applyBorder="1" applyAlignment="1">
      <alignment horizontal="center" vertical="center" wrapText="1"/>
    </xf>
    <xf numFmtId="15" fontId="48" fillId="39" borderId="10" xfId="0" applyNumberFormat="1" applyFont="1" applyFill="1" applyBorder="1" applyAlignment="1">
      <alignment horizontal="right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50" fillId="39" borderId="14" xfId="0" applyFont="1" applyFill="1" applyBorder="1" applyAlignment="1">
      <alignment horizontal="center" vertical="center" wrapText="1"/>
    </xf>
    <xf numFmtId="178" fontId="6" fillId="34" borderId="10" xfId="43" applyNumberFormat="1" applyFont="1" applyFill="1" applyBorder="1" applyAlignment="1">
      <alignment vertical="center" wrapText="1"/>
    </xf>
    <xf numFmtId="184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1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182" fontId="8" fillId="34" borderId="0" xfId="0" applyNumberFormat="1" applyFont="1" applyFill="1" applyBorder="1" applyAlignment="1">
      <alignment wrapText="1"/>
    </xf>
    <xf numFmtId="181" fontId="8" fillId="34" borderId="16" xfId="49" applyNumberFormat="1" applyFont="1" applyFill="1" applyBorder="1" applyAlignment="1">
      <alignment wrapText="1"/>
    </xf>
    <xf numFmtId="182" fontId="8" fillId="34" borderId="0" xfId="43" applyNumberFormat="1" applyFont="1" applyFill="1" applyBorder="1" applyAlignment="1">
      <alignment wrapText="1"/>
    </xf>
    <xf numFmtId="0" fontId="6" fillId="34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183" fontId="5" fillId="34" borderId="0" xfId="0" applyNumberFormat="1" applyFont="1" applyFill="1" applyAlignment="1">
      <alignment/>
    </xf>
    <xf numFmtId="0" fontId="8" fillId="34" borderId="13" xfId="0" applyFont="1" applyFill="1" applyBorder="1" applyAlignment="1">
      <alignment wrapText="1"/>
    </xf>
    <xf numFmtId="182" fontId="8" fillId="34" borderId="11" xfId="0" applyNumberFormat="1" applyFont="1" applyFill="1" applyBorder="1" applyAlignment="1">
      <alignment wrapText="1"/>
    </xf>
    <xf numFmtId="181" fontId="8" fillId="34" borderId="17" xfId="49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0" fontId="8" fillId="34" borderId="11" xfId="49" applyNumberFormat="1" applyFont="1" applyFill="1" applyBorder="1" applyAlignment="1">
      <alignment wrapText="1"/>
    </xf>
    <xf numFmtId="191" fontId="8" fillId="34" borderId="11" xfId="0" applyNumberFormat="1" applyFont="1" applyFill="1" applyBorder="1" applyAlignment="1" quotePrefix="1">
      <alignment horizontal="right" wrapText="1"/>
    </xf>
    <xf numFmtId="0" fontId="5" fillId="34" borderId="17" xfId="0" applyFont="1" applyFill="1" applyBorder="1" applyAlignment="1">
      <alignment/>
    </xf>
    <xf numFmtId="180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0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3" fontId="5" fillId="34" borderId="0" xfId="0" applyNumberFormat="1" applyFont="1" applyFill="1" applyBorder="1" applyAlignment="1">
      <alignment vertical="center"/>
    </xf>
    <xf numFmtId="181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78" fontId="4" fillId="34" borderId="0" xfId="43" applyNumberFormat="1" applyFont="1" applyFill="1" applyBorder="1" applyAlignment="1">
      <alignment wrapText="1"/>
    </xf>
    <xf numFmtId="182" fontId="4" fillId="34" borderId="0" xfId="0" applyNumberFormat="1" applyFont="1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1190625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finanziari%20ed%20operativi%20di%20sintesi%201H%202016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PFN"/>
      <sheetName val="Gas"/>
      <sheetName val="Energia elettrica"/>
      <sheetName val="Acqua"/>
      <sheetName val="Ambiente"/>
      <sheetName val="Altri"/>
    </sheetNames>
    <sheetDataSet>
      <sheetData sheetId="3">
        <row r="16">
          <cell r="B16">
            <v>650.6</v>
          </cell>
          <cell r="C16">
            <v>640.2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4" t="s">
        <v>21</v>
      </c>
      <c r="C4" s="15"/>
      <c r="D4" s="15"/>
    </row>
    <row r="5" spans="2:4" ht="11.25">
      <c r="B5" s="16" t="s">
        <v>0</v>
      </c>
      <c r="C5" s="17" t="s">
        <v>84</v>
      </c>
      <c r="D5" s="17">
        <v>42277</v>
      </c>
    </row>
    <row r="6" spans="2:4" ht="12">
      <c r="B6" s="5" t="s">
        <v>8</v>
      </c>
      <c r="C6" s="18">
        <v>3104.8</v>
      </c>
      <c r="D6" s="18">
        <v>3246.4</v>
      </c>
    </row>
    <row r="7" spans="2:4" ht="11.25">
      <c r="B7" s="6" t="s">
        <v>9</v>
      </c>
      <c r="C7" s="19">
        <v>259.9</v>
      </c>
      <c r="D7" s="19">
        <v>226</v>
      </c>
    </row>
    <row r="8" spans="2:4" ht="11.25">
      <c r="B8" s="6" t="s">
        <v>10</v>
      </c>
      <c r="C8" s="20">
        <v>-1437.4</v>
      </c>
      <c r="D8" s="20">
        <v>-1613.2</v>
      </c>
    </row>
    <row r="9" spans="2:4" ht="11.25">
      <c r="B9" s="6" t="s">
        <v>12</v>
      </c>
      <c r="C9" s="19">
        <v>-872</v>
      </c>
      <c r="D9" s="19">
        <v>-815.4</v>
      </c>
    </row>
    <row r="10" spans="2:4" ht="11.25">
      <c r="B10" s="6" t="s">
        <v>11</v>
      </c>
      <c r="C10" s="19">
        <v>-390.1</v>
      </c>
      <c r="D10" s="19">
        <v>-380.5</v>
      </c>
    </row>
    <row r="11" spans="2:4" ht="11.25">
      <c r="B11" s="6" t="s">
        <v>13</v>
      </c>
      <c r="C11" s="19">
        <v>-321.3</v>
      </c>
      <c r="D11" s="19">
        <v>-323</v>
      </c>
    </row>
    <row r="12" spans="2:4" ht="11.25">
      <c r="B12" s="6" t="s">
        <v>14</v>
      </c>
      <c r="C12" s="19">
        <v>-34.7</v>
      </c>
      <c r="D12" s="19">
        <v>-40.9</v>
      </c>
    </row>
    <row r="13" spans="2:4" ht="11.25">
      <c r="B13" s="6" t="s">
        <v>15</v>
      </c>
      <c r="C13" s="19">
        <v>20</v>
      </c>
      <c r="D13" s="19">
        <v>17.8</v>
      </c>
    </row>
    <row r="14" spans="2:4" ht="11.25">
      <c r="B14" s="6"/>
      <c r="C14" s="20"/>
      <c r="D14" s="20"/>
    </row>
    <row r="15" spans="2:4" ht="12">
      <c r="B15" s="7" t="s">
        <v>16</v>
      </c>
      <c r="C15" s="21">
        <f>SUM(C6:C13)</f>
        <v>329.20000000000016</v>
      </c>
      <c r="D15" s="21">
        <f>SUM(D6:D13)</f>
        <v>317.2000000000002</v>
      </c>
    </row>
    <row r="16" spans="2:4" ht="11.25">
      <c r="B16" s="6"/>
      <c r="C16" s="8"/>
      <c r="D16" s="8"/>
    </row>
    <row r="17" spans="2:4" ht="11.25">
      <c r="B17" s="6" t="s">
        <v>17</v>
      </c>
      <c r="C17" s="22">
        <v>8</v>
      </c>
      <c r="D17" s="22">
        <v>6.1</v>
      </c>
    </row>
    <row r="18" spans="2:4" ht="11.25">
      <c r="B18" s="6" t="s">
        <v>18</v>
      </c>
      <c r="C18" s="22">
        <v>85.2</v>
      </c>
      <c r="D18" s="22">
        <v>66.1</v>
      </c>
    </row>
    <row r="19" spans="2:4" ht="11.25">
      <c r="B19" s="6" t="s">
        <v>19</v>
      </c>
      <c r="C19" s="22">
        <v>-183.4</v>
      </c>
      <c r="D19" s="22">
        <v>-171</v>
      </c>
    </row>
    <row r="20" spans="2:4" ht="11.25">
      <c r="B20" s="9" t="s">
        <v>73</v>
      </c>
      <c r="C20" s="8"/>
      <c r="D20" s="8"/>
    </row>
    <row r="21" spans="2:4" ht="12">
      <c r="B21" s="7" t="s">
        <v>68</v>
      </c>
      <c r="C21" s="21">
        <f>SUM(C17:C19)</f>
        <v>-90.2</v>
      </c>
      <c r="D21" s="21">
        <f>SUM(D17:D19)</f>
        <v>-98.80000000000001</v>
      </c>
    </row>
    <row r="22" spans="2:4" ht="11.25">
      <c r="B22" s="6"/>
      <c r="C22" s="23"/>
      <c r="D22" s="23"/>
    </row>
    <row r="23" spans="2:4" ht="11.25">
      <c r="B23" s="6" t="s">
        <v>75</v>
      </c>
      <c r="C23" s="22">
        <v>0</v>
      </c>
      <c r="D23" s="22">
        <v>0</v>
      </c>
    </row>
    <row r="24" spans="2:4" ht="11.25">
      <c r="B24" s="6"/>
      <c r="C24" s="23"/>
      <c r="D24" s="23"/>
    </row>
    <row r="25" spans="2:4" ht="12">
      <c r="B25" s="7" t="s">
        <v>20</v>
      </c>
      <c r="C25" s="21">
        <f>C15+C21+C23</f>
        <v>239.00000000000017</v>
      </c>
      <c r="D25" s="21">
        <f>D15+D21+D23</f>
        <v>218.4000000000002</v>
      </c>
    </row>
    <row r="26" spans="2:4" ht="12">
      <c r="B26" s="10"/>
      <c r="C26" s="18"/>
      <c r="D26" s="18"/>
    </row>
    <row r="27" spans="2:4" ht="11.25">
      <c r="B27" s="6" t="s">
        <v>52</v>
      </c>
      <c r="C27" s="22">
        <v>-87.2</v>
      </c>
      <c r="D27" s="22">
        <v>-83.5</v>
      </c>
    </row>
    <row r="28" spans="3:4" ht="11.25">
      <c r="C28" s="23"/>
      <c r="D28" s="23"/>
    </row>
    <row r="29" spans="2:4" ht="12">
      <c r="B29" s="7" t="s">
        <v>53</v>
      </c>
      <c r="C29" s="21">
        <f>C25+C27</f>
        <v>151.80000000000018</v>
      </c>
      <c r="D29" s="21">
        <f>D25+D27</f>
        <v>134.9000000000002</v>
      </c>
    </row>
    <row r="30" spans="2:4" ht="6" customHeight="1">
      <c r="B30" s="11"/>
      <c r="C30" s="18"/>
      <c r="D30" s="18"/>
    </row>
    <row r="31" spans="2:4" ht="11.25">
      <c r="B31" s="12" t="s">
        <v>69</v>
      </c>
      <c r="C31" s="24"/>
      <c r="D31" s="24"/>
    </row>
    <row r="32" spans="2:4" ht="11.25">
      <c r="B32" s="6" t="s">
        <v>70</v>
      </c>
      <c r="C32" s="19">
        <f>+C29-C33</f>
        <v>142.2000000000002</v>
      </c>
      <c r="D32" s="19">
        <f>+D29-D33</f>
        <v>125.0000000000002</v>
      </c>
    </row>
    <row r="33" spans="2:4" ht="11.25">
      <c r="B33" s="13" t="s">
        <v>71</v>
      </c>
      <c r="C33" s="25">
        <v>9.6</v>
      </c>
      <c r="D33" s="25">
        <v>9.9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6:D16 C20:D20" formulaRange="1"/>
    <ignoredError sqref="C15:D15" formulaRange="1" unlockedFormula="1"/>
    <ignoredError sqref="C21:D26 C28:D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40"/>
      <c r="B5" s="41" t="s">
        <v>76</v>
      </c>
      <c r="C5" s="42">
        <v>42460</v>
      </c>
      <c r="D5" s="42">
        <v>42369</v>
      </c>
    </row>
    <row r="6" spans="1:4" ht="12">
      <c r="A6" s="26" t="s">
        <v>2</v>
      </c>
      <c r="B6" s="29" t="s">
        <v>22</v>
      </c>
      <c r="C6" s="43">
        <v>379.3</v>
      </c>
      <c r="D6" s="43">
        <v>541.6</v>
      </c>
    </row>
    <row r="7" spans="2:4" ht="11.25">
      <c r="B7" s="30"/>
      <c r="C7" s="31"/>
      <c r="D7" s="31"/>
    </row>
    <row r="8" spans="1:4" s="27" customFormat="1" ht="12">
      <c r="A8" s="26" t="s">
        <v>3</v>
      </c>
      <c r="B8" s="29" t="s">
        <v>23</v>
      </c>
      <c r="C8" s="32">
        <v>28.799999999999997</v>
      </c>
      <c r="D8" s="32">
        <v>34.7</v>
      </c>
    </row>
    <row r="9" spans="2:4" ht="11.25">
      <c r="B9" s="30"/>
      <c r="C9" s="31"/>
      <c r="D9" s="31"/>
    </row>
    <row r="10" spans="2:4" ht="11.25">
      <c r="B10" s="30" t="s">
        <v>24</v>
      </c>
      <c r="C10" s="33">
        <v>-96.3</v>
      </c>
      <c r="D10" s="33">
        <v>-129.2</v>
      </c>
    </row>
    <row r="11" spans="2:4" ht="11.25">
      <c r="B11" s="30" t="s">
        <v>25</v>
      </c>
      <c r="C11" s="33">
        <v>-86.2</v>
      </c>
      <c r="D11" s="33">
        <v>-284.9</v>
      </c>
    </row>
    <row r="12" spans="2:4" ht="11.25">
      <c r="B12" s="30" t="s">
        <v>26</v>
      </c>
      <c r="C12" s="33">
        <v>-62</v>
      </c>
      <c r="D12" s="33">
        <v>-68.2</v>
      </c>
    </row>
    <row r="13" spans="2:4" ht="11.25">
      <c r="B13" s="30" t="s">
        <v>27</v>
      </c>
      <c r="C13" s="33">
        <v>-1.6</v>
      </c>
      <c r="D13" s="33">
        <v>-2</v>
      </c>
    </row>
    <row r="14" spans="1:4" ht="12">
      <c r="A14" s="26" t="s">
        <v>4</v>
      </c>
      <c r="B14" s="29" t="s">
        <v>28</v>
      </c>
      <c r="C14" s="34">
        <f>+C10+C11+C12+C13</f>
        <v>-246.1</v>
      </c>
      <c r="D14" s="34">
        <f>+D10+D11+D12+D13</f>
        <v>-484.29999999999995</v>
      </c>
    </row>
    <row r="15" spans="2:4" ht="11.25">
      <c r="B15" s="30"/>
      <c r="C15" s="33"/>
      <c r="D15" s="33"/>
    </row>
    <row r="16" spans="1:4" ht="12">
      <c r="A16" s="26" t="s">
        <v>5</v>
      </c>
      <c r="B16" s="29" t="s">
        <v>29</v>
      </c>
      <c r="C16" s="35">
        <f>+C14+C8+C6</f>
        <v>162</v>
      </c>
      <c r="D16" s="35">
        <f>+D14+D8+D6</f>
        <v>92.00000000000006</v>
      </c>
    </row>
    <row r="17" spans="2:4" ht="12">
      <c r="B17" s="36"/>
      <c r="C17" s="31"/>
      <c r="D17" s="31"/>
    </row>
    <row r="18" spans="1:4" ht="12">
      <c r="A18" s="26" t="s">
        <v>6</v>
      </c>
      <c r="B18" s="29" t="s">
        <v>30</v>
      </c>
      <c r="C18" s="32">
        <v>113.19999999999999</v>
      </c>
      <c r="D18" s="32">
        <v>125.2</v>
      </c>
    </row>
    <row r="19" spans="2:4" ht="11.25">
      <c r="B19" s="30"/>
      <c r="C19" s="31"/>
      <c r="D19" s="31"/>
    </row>
    <row r="20" spans="2:4" ht="11.25">
      <c r="B20" s="30" t="s">
        <v>74</v>
      </c>
      <c r="C20" s="37">
        <v>-2821.5</v>
      </c>
      <c r="D20" s="37">
        <v>-2845.4</v>
      </c>
    </row>
    <row r="21" spans="2:4" ht="11.25">
      <c r="B21" s="30" t="s">
        <v>31</v>
      </c>
      <c r="C21" s="37">
        <v>-5.2</v>
      </c>
      <c r="D21" s="37">
        <v>-5.8</v>
      </c>
    </row>
    <row r="22" spans="2:4" ht="11.25">
      <c r="B22" s="30" t="s">
        <v>32</v>
      </c>
      <c r="C22" s="37">
        <v>-15.5</v>
      </c>
      <c r="D22" s="37">
        <v>-17.6</v>
      </c>
    </row>
    <row r="23" spans="1:4" ht="12">
      <c r="A23" s="26" t="s">
        <v>7</v>
      </c>
      <c r="B23" s="29" t="s">
        <v>33</v>
      </c>
      <c r="C23" s="34">
        <f>SUM(C20:C22)</f>
        <v>-2842.2</v>
      </c>
      <c r="D23" s="34">
        <f>SUM(D20:D22)</f>
        <v>-2868.8</v>
      </c>
    </row>
    <row r="24" spans="2:4" ht="12">
      <c r="B24" s="38"/>
      <c r="C24" s="34"/>
      <c r="D24" s="34"/>
    </row>
    <row r="25" spans="1:4" ht="12">
      <c r="A25" s="26" t="s">
        <v>54</v>
      </c>
      <c r="B25" s="29" t="s">
        <v>34</v>
      </c>
      <c r="C25" s="34">
        <f>C18+C23</f>
        <v>-2729</v>
      </c>
      <c r="D25" s="34">
        <f>D18+D23</f>
        <v>-2743.6000000000004</v>
      </c>
    </row>
    <row r="26" spans="2:4" ht="12">
      <c r="B26" s="38"/>
      <c r="C26" s="34"/>
      <c r="D26" s="34"/>
    </row>
    <row r="27" spans="1:4" ht="12">
      <c r="A27" s="26" t="s">
        <v>55</v>
      </c>
      <c r="B27" s="29" t="s">
        <v>35</v>
      </c>
      <c r="C27" s="34">
        <f>C16+C25</f>
        <v>-2567</v>
      </c>
      <c r="D27" s="34">
        <f>D16+D25</f>
        <v>-2651.6000000000004</v>
      </c>
    </row>
    <row r="28" spans="2:4" ht="12">
      <c r="B28" s="38"/>
      <c r="C28" s="39"/>
      <c r="D28" s="39"/>
    </row>
    <row r="29" spans="2:4" ht="12">
      <c r="B29" s="38"/>
      <c r="C29" s="39"/>
      <c r="D29" s="39"/>
    </row>
    <row r="30" ht="11.25">
      <c r="B30" s="2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122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45" t="s">
        <v>80</v>
      </c>
      <c r="B3" s="46">
        <v>42643</v>
      </c>
      <c r="C3" s="47" t="s">
        <v>1</v>
      </c>
      <c r="D3" s="46">
        <v>42277</v>
      </c>
      <c r="E3" s="48" t="s">
        <v>1</v>
      </c>
      <c r="F3" s="49" t="s">
        <v>58</v>
      </c>
      <c r="G3" s="50" t="s">
        <v>59</v>
      </c>
    </row>
    <row r="4" spans="1:7" ht="12">
      <c r="A4" s="109" t="s">
        <v>38</v>
      </c>
      <c r="B4" s="54">
        <v>1032.23341715</v>
      </c>
      <c r="C4" s="55">
        <f>B4/$B$4</f>
        <v>1</v>
      </c>
      <c r="D4" s="54">
        <v>1127.3036025</v>
      </c>
      <c r="E4" s="55">
        <f>D4/$D$4</f>
        <v>1</v>
      </c>
      <c r="F4" s="56">
        <f>B4-D4</f>
        <v>-95.07018534999997</v>
      </c>
      <c r="G4" s="57">
        <f>B4/D4-1</f>
        <v>-0.08433414489154889</v>
      </c>
    </row>
    <row r="5" spans="1:15" ht="12">
      <c r="A5" s="110" t="s">
        <v>36</v>
      </c>
      <c r="B5" s="58">
        <v>-760.3934949500001</v>
      </c>
      <c r="C5" s="59">
        <f>B5/$B$4</f>
        <v>-0.7366487872960451</v>
      </c>
      <c r="D5" s="58">
        <v>-834.22811748</v>
      </c>
      <c r="E5" s="59">
        <f>D5/$D$4</f>
        <v>-0.7400208032955347</v>
      </c>
      <c r="F5" s="60">
        <f>B5-D5</f>
        <v>73.83462252999993</v>
      </c>
      <c r="G5" s="61">
        <f>B5/D5-1</f>
        <v>-0.0885065139653124</v>
      </c>
      <c r="H5" s="122"/>
      <c r="I5" s="122"/>
      <c r="J5" s="122"/>
      <c r="K5" s="122"/>
      <c r="L5" s="122"/>
      <c r="M5" s="122"/>
      <c r="N5" s="122"/>
      <c r="O5" s="122"/>
    </row>
    <row r="6" spans="1:15" s="122" customFormat="1" ht="12">
      <c r="A6" s="110" t="s">
        <v>11</v>
      </c>
      <c r="B6" s="58">
        <v>-92.20140323999999</v>
      </c>
      <c r="C6" s="59">
        <f>B6/$B$4</f>
        <v>-0.08932224214806801</v>
      </c>
      <c r="D6" s="58">
        <v>-93.52709725000001</v>
      </c>
      <c r="E6" s="59">
        <f>D6/$D$4</f>
        <v>-0.08296531390708478</v>
      </c>
      <c r="F6" s="60">
        <f>B6-D6</f>
        <v>1.3256940100000207</v>
      </c>
      <c r="G6" s="61">
        <f>B6/D6-1</f>
        <v>-0.014174437665443795</v>
      </c>
      <c r="H6" s="3"/>
      <c r="I6" s="3"/>
      <c r="J6" s="3"/>
      <c r="K6" s="3"/>
      <c r="L6" s="3"/>
      <c r="M6" s="3"/>
      <c r="N6" s="3"/>
      <c r="O6" s="3"/>
    </row>
    <row r="7" spans="1:7" ht="11.25">
      <c r="A7" s="110" t="s">
        <v>15</v>
      </c>
      <c r="B7" s="62">
        <v>6.88196677</v>
      </c>
      <c r="C7" s="63">
        <f>B7/$B$4</f>
        <v>0.006667064498842843</v>
      </c>
      <c r="D7" s="62">
        <v>6.06331479</v>
      </c>
      <c r="E7" s="63">
        <f>D7/$D$4</f>
        <v>0.005378599674970878</v>
      </c>
      <c r="F7" s="58">
        <f>B7-D7</f>
        <v>0.8186519800000003</v>
      </c>
      <c r="G7" s="61">
        <f>B7/D7-1</f>
        <v>0.1350172320510512</v>
      </c>
    </row>
    <row r="8" spans="1:7" ht="12">
      <c r="A8" s="114" t="s">
        <v>37</v>
      </c>
      <c r="B8" s="64">
        <f>SUM(B4:B7)</f>
        <v>186.52048572999982</v>
      </c>
      <c r="C8" s="65">
        <f>B8/$B$4</f>
        <v>0.1806960350547297</v>
      </c>
      <c r="D8" s="64">
        <f>SUM(D4:D7)</f>
        <v>205.61170255999986</v>
      </c>
      <c r="E8" s="65">
        <f>D8/$D$4</f>
        <v>0.18239248247235143</v>
      </c>
      <c r="F8" s="66">
        <f>B8-D8</f>
        <v>-19.091216830000036</v>
      </c>
      <c r="G8" s="67">
        <f>B8/D8-1</f>
        <v>-0.0928508280039605</v>
      </c>
    </row>
    <row r="9" spans="8:15" ht="12">
      <c r="H9" s="122"/>
      <c r="I9" s="122"/>
      <c r="J9" s="122"/>
      <c r="K9" s="122"/>
      <c r="L9" s="122"/>
      <c r="M9" s="122"/>
      <c r="N9" s="122"/>
      <c r="O9" s="122"/>
    </row>
    <row r="10" spans="1:5" ht="15" customHeight="1">
      <c r="A10" s="45" t="s">
        <v>60</v>
      </c>
      <c r="B10" s="46">
        <f>B3</f>
        <v>42643</v>
      </c>
      <c r="C10" s="46">
        <f>D3</f>
        <v>42277</v>
      </c>
      <c r="D10" s="46" t="s">
        <v>58</v>
      </c>
      <c r="E10" s="51" t="s">
        <v>59</v>
      </c>
    </row>
    <row r="11" spans="1:5" ht="11.25">
      <c r="A11" s="110" t="s">
        <v>61</v>
      </c>
      <c r="B11" s="68">
        <v>1918.4311288768652</v>
      </c>
      <c r="C11" s="68">
        <v>1972.3709825167443</v>
      </c>
      <c r="D11" s="69">
        <f>B11-C11</f>
        <v>-53.939853639879175</v>
      </c>
      <c r="E11" s="61">
        <f>B11/C11-1</f>
        <v>-0.02734772216687753</v>
      </c>
    </row>
    <row r="12" spans="1:5" ht="11.25">
      <c r="A12" s="110" t="s">
        <v>63</v>
      </c>
      <c r="B12" s="68">
        <v>2286.2820668117624</v>
      </c>
      <c r="C12" s="68">
        <v>2526.3899168857906</v>
      </c>
      <c r="D12" s="69">
        <f>B12-C12</f>
        <v>-240.1078500740282</v>
      </c>
      <c r="E12" s="61">
        <f>B12/C12-1</f>
        <v>-0.09503990198393542</v>
      </c>
    </row>
    <row r="13" spans="1:5" ht="11.25">
      <c r="A13" s="143" t="s">
        <v>39</v>
      </c>
      <c r="B13" s="70">
        <v>862</v>
      </c>
      <c r="C13" s="70">
        <v>1101.4</v>
      </c>
      <c r="D13" s="69">
        <f>B13-C13</f>
        <v>-239.4000000000001</v>
      </c>
      <c r="E13" s="71">
        <f>B13/C13-1</f>
        <v>-0.21735972398765213</v>
      </c>
    </row>
    <row r="14" spans="1:5" ht="11.25">
      <c r="A14" s="123" t="s">
        <v>62</v>
      </c>
      <c r="B14" s="72">
        <v>309.7731666621744</v>
      </c>
      <c r="C14" s="72">
        <v>324.7353358555</v>
      </c>
      <c r="D14" s="73">
        <f>B14-C14</f>
        <v>-14.962169193325622</v>
      </c>
      <c r="E14" s="74">
        <f>B14/C14-1</f>
        <v>-0.04607496487534535</v>
      </c>
    </row>
    <row r="15" spans="1:5" ht="11.25">
      <c r="A15" s="144"/>
      <c r="B15" s="145"/>
      <c r="C15" s="145"/>
      <c r="D15" s="146"/>
      <c r="E15" s="44"/>
    </row>
    <row r="16" spans="1:5" ht="12">
      <c r="A16" s="52" t="s">
        <v>64</v>
      </c>
      <c r="B16" s="46">
        <f>B10</f>
        <v>42643</v>
      </c>
      <c r="C16" s="46">
        <f>C10</f>
        <v>42277</v>
      </c>
      <c r="D16" s="46" t="s">
        <v>58</v>
      </c>
      <c r="E16" s="51" t="s">
        <v>59</v>
      </c>
    </row>
    <row r="17" spans="1:7" s="122" customFormat="1" ht="12">
      <c r="A17" s="109" t="s">
        <v>37</v>
      </c>
      <c r="B17" s="53">
        <f>B8</f>
        <v>186.52048572999982</v>
      </c>
      <c r="C17" s="53">
        <f>D8</f>
        <v>205.61170255999986</v>
      </c>
      <c r="D17" s="111">
        <f>B17-C17</f>
        <v>-19.091216830000036</v>
      </c>
      <c r="E17" s="112">
        <f>B17/C17-1</f>
        <v>-0.0928508280039605</v>
      </c>
      <c r="F17" s="3"/>
      <c r="G17" s="3"/>
    </row>
    <row r="18" spans="1:5" ht="11.25">
      <c r="A18" s="110" t="s">
        <v>65</v>
      </c>
      <c r="B18" s="53">
        <v>650.6</v>
      </c>
      <c r="C18" s="53">
        <v>640.2</v>
      </c>
      <c r="D18" s="111">
        <f>B18-C18</f>
        <v>10.399999999999977</v>
      </c>
      <c r="E18" s="112">
        <f>B18/C18-1</f>
        <v>0.01624492346141837</v>
      </c>
    </row>
    <row r="19" spans="1:5" ht="11.25">
      <c r="A19" s="123" t="s">
        <v>66</v>
      </c>
      <c r="B19" s="92">
        <f>+B17/B18</f>
        <v>0.2866899565478017</v>
      </c>
      <c r="C19" s="92">
        <f>+C17/C18</f>
        <v>0.32116792027491387</v>
      </c>
      <c r="D19" s="125">
        <f>+(B19-C19)*100</f>
        <v>-3.447796372711215</v>
      </c>
      <c r="E19" s="12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122"/>
    </row>
    <row r="3" spans="1:7" ht="12">
      <c r="A3" s="75" t="s">
        <v>80</v>
      </c>
      <c r="B3" s="76">
        <f>+Gas!B3</f>
        <v>42643</v>
      </c>
      <c r="C3" s="77" t="s">
        <v>1</v>
      </c>
      <c r="D3" s="76">
        <f>+Gas!D3</f>
        <v>42277</v>
      </c>
      <c r="E3" s="77" t="s">
        <v>1</v>
      </c>
      <c r="F3" s="78" t="s">
        <v>58</v>
      </c>
      <c r="G3" s="79" t="s">
        <v>59</v>
      </c>
    </row>
    <row r="4" spans="1:7" ht="12">
      <c r="A4" s="109" t="s">
        <v>38</v>
      </c>
      <c r="B4" s="89">
        <v>1075.5097585400001</v>
      </c>
      <c r="C4" s="55">
        <f>B4/$B$4</f>
        <v>1</v>
      </c>
      <c r="D4" s="89">
        <v>1147.84245572</v>
      </c>
      <c r="E4" s="55">
        <f>+D4/D$4</f>
        <v>1</v>
      </c>
      <c r="F4" s="56">
        <f>B4-D4</f>
        <v>-72.33269717999997</v>
      </c>
      <c r="G4" s="57">
        <f>B4/D4-1</f>
        <v>-0.06301622388991379</v>
      </c>
    </row>
    <row r="5" spans="1:7" ht="11.25">
      <c r="A5" s="110" t="s">
        <v>36</v>
      </c>
      <c r="B5" s="58">
        <v>-939.0265085900002</v>
      </c>
      <c r="C5" s="59">
        <f>B5/$B$4</f>
        <v>-0.8730990129412909</v>
      </c>
      <c r="D5" s="58">
        <v>-1046.7695689599998</v>
      </c>
      <c r="E5" s="59">
        <f>+D5/D$4</f>
        <v>-0.911945331646928</v>
      </c>
      <c r="F5" s="60">
        <f>B5-D5</f>
        <v>107.74306036999963</v>
      </c>
      <c r="G5" s="61">
        <f>B5/D5-1</f>
        <v>-0.10292911025016316</v>
      </c>
    </row>
    <row r="6" spans="1:7" ht="11.25">
      <c r="A6" s="110" t="s">
        <v>11</v>
      </c>
      <c r="B6" s="58">
        <v>-37.53965257</v>
      </c>
      <c r="C6" s="59">
        <f>B6/$B$4</f>
        <v>-0.03490405574837361</v>
      </c>
      <c r="D6" s="58">
        <v>-33.887319309999995</v>
      </c>
      <c r="E6" s="59">
        <f>+D6/D$4</f>
        <v>-0.029522622326026184</v>
      </c>
      <c r="F6" s="60">
        <f>B6-D6</f>
        <v>-3.652333260000006</v>
      </c>
      <c r="G6" s="61">
        <f>B6/D6-1</f>
        <v>0.10777876014885068</v>
      </c>
    </row>
    <row r="7" spans="1:7" ht="11.25">
      <c r="A7" s="110" t="s">
        <v>15</v>
      </c>
      <c r="B7" s="68">
        <v>5.324110869999999</v>
      </c>
      <c r="C7" s="63">
        <f>B7/$B$4</f>
        <v>0.004950313865331596</v>
      </c>
      <c r="D7" s="68">
        <v>5.50371811</v>
      </c>
      <c r="E7" s="63">
        <f>+D7/D$4</f>
        <v>0.0047948375515938875</v>
      </c>
      <c r="F7" s="58">
        <f>B7-D7</f>
        <v>-0.17960724000000106</v>
      </c>
      <c r="G7" s="61">
        <f>B7/D7-1</f>
        <v>-0.032633800716221795</v>
      </c>
    </row>
    <row r="8" spans="1:7" ht="12">
      <c r="A8" s="114" t="s">
        <v>37</v>
      </c>
      <c r="B8" s="90">
        <f>SUM(B4:B7)</f>
        <v>104.26770824999996</v>
      </c>
      <c r="C8" s="65">
        <f>B8/$B$4</f>
        <v>0.09694724517566713</v>
      </c>
      <c r="D8" s="90">
        <f>SUM(D4:D7)</f>
        <v>72.6892855600003</v>
      </c>
      <c r="E8" s="65">
        <f>+D8/D$4</f>
        <v>0.06332688357863966</v>
      </c>
      <c r="F8" s="66">
        <f>B8-D8</f>
        <v>31.578422689999655</v>
      </c>
      <c r="G8" s="67">
        <f>B8/D8-1</f>
        <v>0.4344302251249079</v>
      </c>
    </row>
    <row r="10" spans="1:5" ht="12">
      <c r="A10" s="75" t="s">
        <v>60</v>
      </c>
      <c r="B10" s="76">
        <f>+B3</f>
        <v>42643</v>
      </c>
      <c r="C10" s="76">
        <f>+D3</f>
        <v>42277</v>
      </c>
      <c r="D10" s="78" t="s">
        <v>58</v>
      </c>
      <c r="E10" s="80" t="s">
        <v>59</v>
      </c>
    </row>
    <row r="11" spans="1:5" ht="11.25">
      <c r="A11" s="116" t="s">
        <v>82</v>
      </c>
      <c r="B11" s="62">
        <v>5536.463899647425</v>
      </c>
      <c r="C11" s="62">
        <v>5678.5099577047695</v>
      </c>
      <c r="D11" s="113">
        <f>B11-C11</f>
        <v>-142.04605805734445</v>
      </c>
      <c r="E11" s="112">
        <f>B11/C11-1</f>
        <v>-0.0250146709463126</v>
      </c>
    </row>
    <row r="12" spans="1:5" ht="11.25">
      <c r="A12" s="118" t="s">
        <v>83</v>
      </c>
      <c r="B12" s="104">
        <v>2215.861489100428</v>
      </c>
      <c r="C12" s="104">
        <v>2297.721791679214</v>
      </c>
      <c r="D12" s="119">
        <f>B12-C12</f>
        <v>-81.8603025787861</v>
      </c>
      <c r="E12" s="120">
        <f>B12/C12-1</f>
        <v>-0.03562672507839215</v>
      </c>
    </row>
    <row r="14" spans="1:5" ht="12">
      <c r="A14" s="81" t="s">
        <v>64</v>
      </c>
      <c r="B14" s="76">
        <f>+B10</f>
        <v>42643</v>
      </c>
      <c r="C14" s="76">
        <f>+D3</f>
        <v>42277</v>
      </c>
      <c r="D14" s="78" t="s">
        <v>58</v>
      </c>
      <c r="E14" s="80" t="s">
        <v>59</v>
      </c>
    </row>
    <row r="15" spans="1:7" s="122" customFormat="1" ht="12">
      <c r="A15" s="109" t="s">
        <v>37</v>
      </c>
      <c r="B15" s="117">
        <f>B8</f>
        <v>104.26770824999996</v>
      </c>
      <c r="C15" s="117">
        <f>D8</f>
        <v>72.6892855600003</v>
      </c>
      <c r="D15" s="111">
        <f>B15-C15</f>
        <v>31.578422689999655</v>
      </c>
      <c r="E15" s="112">
        <f>B15/C15-1</f>
        <v>0.4344302251249079</v>
      </c>
      <c r="F15" s="3"/>
      <c r="G15" s="3"/>
    </row>
    <row r="16" spans="1:5" ht="11.25">
      <c r="A16" s="110" t="s">
        <v>65</v>
      </c>
      <c r="B16" s="117">
        <f>+Gas!B18</f>
        <v>650.6</v>
      </c>
      <c r="C16" s="117">
        <f>+Gas!C18</f>
        <v>640.2</v>
      </c>
      <c r="D16" s="111">
        <f>B16-C16</f>
        <v>10.399999999999977</v>
      </c>
      <c r="E16" s="112">
        <f>B16/C16-1</f>
        <v>0.01624492346141837</v>
      </c>
    </row>
    <row r="17" spans="1:5" ht="11.25">
      <c r="A17" s="123" t="s">
        <v>66</v>
      </c>
      <c r="B17" s="124">
        <f>+B15/B16</f>
        <v>0.16026392291730704</v>
      </c>
      <c r="C17" s="124">
        <f>+C15/C16</f>
        <v>0.11354152696032536</v>
      </c>
      <c r="D17" s="125">
        <f>+(B17-C17)*100</f>
        <v>4.6722395956981675</v>
      </c>
      <c r="E17" s="126"/>
    </row>
    <row r="19" ht="11.25">
      <c r="D19" s="12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2" t="s">
        <v>80</v>
      </c>
      <c r="B3" s="83">
        <f>+Electricity!B3</f>
        <v>42643</v>
      </c>
      <c r="C3" s="84" t="s">
        <v>1</v>
      </c>
      <c r="D3" s="83">
        <f>+Electricity!D3</f>
        <v>42277</v>
      </c>
      <c r="E3" s="84" t="s">
        <v>1</v>
      </c>
      <c r="F3" s="85" t="s">
        <v>58</v>
      </c>
      <c r="G3" s="86" t="s">
        <v>59</v>
      </c>
    </row>
    <row r="4" spans="1:7" ht="12">
      <c r="A4" s="128" t="s">
        <v>38</v>
      </c>
      <c r="B4" s="89">
        <v>594.3638483000001</v>
      </c>
      <c r="C4" s="55">
        <f>B4/$B$4</f>
        <v>1</v>
      </c>
      <c r="D4" s="89">
        <v>599.0913815699998</v>
      </c>
      <c r="E4" s="55">
        <f>D4/$D$4</f>
        <v>1</v>
      </c>
      <c r="F4" s="56">
        <f>B4-D4</f>
        <v>-4.727533269999753</v>
      </c>
      <c r="G4" s="57">
        <f>B4/D4-1</f>
        <v>-0.007891172224194887</v>
      </c>
    </row>
    <row r="5" spans="1:7" ht="11.25">
      <c r="A5" s="129" t="s">
        <v>36</v>
      </c>
      <c r="B5" s="58">
        <v>-306.04292618</v>
      </c>
      <c r="C5" s="59">
        <f>B5/$B$4</f>
        <v>-0.5149083798675579</v>
      </c>
      <c r="D5" s="58">
        <v>-312.22818993999994</v>
      </c>
      <c r="E5" s="59">
        <f>D5/$D$4</f>
        <v>-0.5211695570077537</v>
      </c>
      <c r="F5" s="60">
        <f>B5-D5</f>
        <v>6.185263759999941</v>
      </c>
      <c r="G5" s="61">
        <f>B5/D5-1</f>
        <v>-0.01981007468027962</v>
      </c>
    </row>
    <row r="6" spans="1:7" ht="11.25">
      <c r="A6" s="129" t="s">
        <v>11</v>
      </c>
      <c r="B6" s="58">
        <v>-117.23339908999999</v>
      </c>
      <c r="C6" s="59">
        <f>B6/$B$4</f>
        <v>-0.19724180638730138</v>
      </c>
      <c r="D6" s="58">
        <v>-114.73077280999999</v>
      </c>
      <c r="E6" s="59">
        <f>D6/$D$4</f>
        <v>-0.19150796746455026</v>
      </c>
      <c r="F6" s="60">
        <f>B6-D6</f>
        <v>-2.502626280000001</v>
      </c>
      <c r="G6" s="61">
        <f>B6/D6-1</f>
        <v>0.021813034277599508</v>
      </c>
    </row>
    <row r="7" spans="1:7" ht="11.25">
      <c r="A7" s="129" t="s">
        <v>15</v>
      </c>
      <c r="B7" s="68">
        <v>2.5854012400000004</v>
      </c>
      <c r="C7" s="63">
        <f>B7/$B$4</f>
        <v>0.004349862878428369</v>
      </c>
      <c r="D7" s="68">
        <v>2.5286908699999997</v>
      </c>
      <c r="E7" s="63">
        <f>D7/$D$4</f>
        <v>0.004220876727308652</v>
      </c>
      <c r="F7" s="69">
        <f>B7-D7</f>
        <v>0.056710370000000676</v>
      </c>
      <c r="G7" s="61">
        <f>B7/D7-1</f>
        <v>0.022426770576349897</v>
      </c>
    </row>
    <row r="8" spans="1:7" ht="12">
      <c r="A8" s="130" t="s">
        <v>37</v>
      </c>
      <c r="B8" s="90">
        <f>SUM(B4:B7)</f>
        <v>173.67292427000012</v>
      </c>
      <c r="C8" s="65">
        <f>B8/$B$4</f>
        <v>0.2921996766235691</v>
      </c>
      <c r="D8" s="90">
        <f>SUM(D4:D7)</f>
        <v>174.6611096899999</v>
      </c>
      <c r="E8" s="65">
        <f>D8/$D$4</f>
        <v>0.2915433522550047</v>
      </c>
      <c r="F8" s="66">
        <f>B8-D8</f>
        <v>-0.9881854199997804</v>
      </c>
      <c r="G8" s="67">
        <f>B8/D8-1</f>
        <v>-0.005657730113782455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5" ht="12">
      <c r="A10" s="82" t="s">
        <v>60</v>
      </c>
      <c r="B10" s="83">
        <f>+B3</f>
        <v>42643</v>
      </c>
      <c r="C10" s="83">
        <f>+D3</f>
        <v>42277</v>
      </c>
      <c r="D10" s="85" t="s">
        <v>58</v>
      </c>
      <c r="E10" s="87" t="s">
        <v>59</v>
      </c>
    </row>
    <row r="11" spans="1:5" ht="12">
      <c r="A11" s="128" t="s">
        <v>81</v>
      </c>
      <c r="B11" s="131"/>
      <c r="C11" s="131"/>
      <c r="D11" s="131"/>
      <c r="E11" s="133"/>
    </row>
    <row r="12" spans="1:5" ht="11.25">
      <c r="A12" s="134" t="s">
        <v>72</v>
      </c>
      <c r="B12" s="53">
        <v>228.0990914580506</v>
      </c>
      <c r="C12" s="53">
        <v>230.9299084674146</v>
      </c>
      <c r="D12" s="58">
        <f>B12-C12</f>
        <v>-2.8308170093640115</v>
      </c>
      <c r="E12" s="61">
        <f>B12/C12-1</f>
        <v>-0.012258338593519436</v>
      </c>
    </row>
    <row r="13" spans="1:5" ht="11.25">
      <c r="A13" s="134" t="s">
        <v>42</v>
      </c>
      <c r="B13" s="53">
        <v>188.62152080503466</v>
      </c>
      <c r="C13" s="53">
        <v>190.2311025567891</v>
      </c>
      <c r="D13" s="58">
        <f>B13-C13</f>
        <v>-1.6095817517544333</v>
      </c>
      <c r="E13" s="61">
        <f>B13/C13-1</f>
        <v>-0.00846119130952272</v>
      </c>
    </row>
    <row r="14" spans="1:5" ht="11.25">
      <c r="A14" s="135" t="s">
        <v>41</v>
      </c>
      <c r="B14" s="72">
        <v>186.99310827223997</v>
      </c>
      <c r="C14" s="72">
        <v>188.45652334034256</v>
      </c>
      <c r="D14" s="91">
        <f>B14-C14</f>
        <v>-1.4634150681025915</v>
      </c>
      <c r="E14" s="74">
        <f>B14/C14-1</f>
        <v>-0.007765266185345787</v>
      </c>
    </row>
    <row r="15" spans="2:5" ht="11.25">
      <c r="B15" s="141"/>
      <c r="C15" s="141"/>
      <c r="D15" s="58"/>
      <c r="E15" s="142"/>
    </row>
    <row r="16" spans="1:5" ht="12">
      <c r="A16" s="88" t="s">
        <v>64</v>
      </c>
      <c r="B16" s="83">
        <f>+B10</f>
        <v>42643</v>
      </c>
      <c r="C16" s="83">
        <f>+C10</f>
        <v>42277</v>
      </c>
      <c r="D16" s="85" t="s">
        <v>58</v>
      </c>
      <c r="E16" s="87" t="s">
        <v>59</v>
      </c>
    </row>
    <row r="17" spans="1:7" s="27" customFormat="1" ht="12">
      <c r="A17" s="128" t="s">
        <v>37</v>
      </c>
      <c r="B17" s="53">
        <f>B8</f>
        <v>173.67292427000012</v>
      </c>
      <c r="C17" s="53">
        <f>D8</f>
        <v>174.6611096899999</v>
      </c>
      <c r="D17" s="58">
        <f>B17-C17</f>
        <v>-0.9881854199997804</v>
      </c>
      <c r="E17" s="61">
        <f>B17/C17-1</f>
        <v>-0.005657730113782455</v>
      </c>
      <c r="F17" s="4"/>
      <c r="G17" s="4"/>
    </row>
    <row r="18" spans="1:5" ht="11.25">
      <c r="A18" s="129" t="s">
        <v>65</v>
      </c>
      <c r="B18" s="53">
        <f>'[1]Energia elettrica'!B16</f>
        <v>650.6</v>
      </c>
      <c r="C18" s="53">
        <f>'[1]Energia elettrica'!C16</f>
        <v>640.2</v>
      </c>
      <c r="D18" s="58">
        <f>B18-C18</f>
        <v>10.399999999999977</v>
      </c>
      <c r="E18" s="61">
        <f>B18/C18-1</f>
        <v>0.01624492346141837</v>
      </c>
    </row>
    <row r="19" spans="1:5" ht="11.25">
      <c r="A19" s="137" t="s">
        <v>66</v>
      </c>
      <c r="B19" s="92">
        <f>+B17/B18</f>
        <v>0.26694270561020617</v>
      </c>
      <c r="C19" s="92">
        <f>+C17/C18</f>
        <v>0.27282272678850344</v>
      </c>
      <c r="D19" s="93">
        <f>+(B19-C19)*100</f>
        <v>-0.5880021178297279</v>
      </c>
      <c r="E19" s="94"/>
    </row>
    <row r="22" ht="11.25">
      <c r="D22" s="138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5" t="s">
        <v>80</v>
      </c>
      <c r="B3" s="96">
        <f>+Water!B3</f>
        <v>42643</v>
      </c>
      <c r="C3" s="97" t="s">
        <v>1</v>
      </c>
      <c r="D3" s="96">
        <f>+Water!D3</f>
        <v>42277</v>
      </c>
      <c r="E3" s="97" t="s">
        <v>1</v>
      </c>
      <c r="F3" s="98" t="s">
        <v>58</v>
      </c>
      <c r="G3" s="99" t="s">
        <v>59</v>
      </c>
    </row>
    <row r="4" spans="1:7" ht="12">
      <c r="A4" s="128" t="s">
        <v>38</v>
      </c>
      <c r="B4" s="89">
        <v>727.58196218</v>
      </c>
      <c r="C4" s="55">
        <f>B4/$B$4</f>
        <v>1</v>
      </c>
      <c r="D4" s="89">
        <v>679.2517629400002</v>
      </c>
      <c r="E4" s="55">
        <f>D4/$D$4</f>
        <v>1</v>
      </c>
      <c r="F4" s="56">
        <f>B4-D4</f>
        <v>48.33019923999984</v>
      </c>
      <c r="G4" s="57">
        <f>B4/D4-1</f>
        <v>0.07115211454264414</v>
      </c>
    </row>
    <row r="5" spans="1:7" ht="11.25">
      <c r="A5" s="129" t="s">
        <v>36</v>
      </c>
      <c r="B5" s="58">
        <v>-430.56308304000004</v>
      </c>
      <c r="C5" s="59">
        <f>B5/$B$4</f>
        <v>-0.5917726186475758</v>
      </c>
      <c r="D5" s="58">
        <v>-385.19800821</v>
      </c>
      <c r="E5" s="59">
        <f>D5/$D$4</f>
        <v>-0.5670916576539315</v>
      </c>
      <c r="F5" s="60">
        <f>B5-D5</f>
        <v>-45.365074830000026</v>
      </c>
      <c r="G5" s="61">
        <f>B5/D5-1</f>
        <v>0.11777079284705994</v>
      </c>
    </row>
    <row r="6" spans="1:7" ht="11.25">
      <c r="A6" s="129" t="s">
        <v>11</v>
      </c>
      <c r="B6" s="58">
        <v>-128.88016854999998</v>
      </c>
      <c r="C6" s="59">
        <f>B6/$B$4</f>
        <v>-0.17713491434538298</v>
      </c>
      <c r="D6" s="58">
        <v>-124.50917063</v>
      </c>
      <c r="E6" s="59">
        <f>D6/$D$4</f>
        <v>-0.183303419178609</v>
      </c>
      <c r="F6" s="60">
        <f>B6-D6</f>
        <v>-4.370997919999979</v>
      </c>
      <c r="G6" s="61">
        <f>B6/D6-1</f>
        <v>0.035105831143869226</v>
      </c>
    </row>
    <row r="7" spans="1:7" ht="11.25">
      <c r="A7" s="129" t="s">
        <v>15</v>
      </c>
      <c r="B7" s="68">
        <v>4.110839660000001</v>
      </c>
      <c r="C7" s="63">
        <f>B7/$B$4</f>
        <v>0.005650002162894467</v>
      </c>
      <c r="D7" s="68">
        <v>2.9611407799999996</v>
      </c>
      <c r="E7" s="63">
        <f>D7/$D$4</f>
        <v>0.004359415671125117</v>
      </c>
      <c r="F7" s="69">
        <f>B7-D7</f>
        <v>1.1496988800000012</v>
      </c>
      <c r="G7" s="61">
        <f>B7/D7-1</f>
        <v>0.3882621480765942</v>
      </c>
    </row>
    <row r="8" spans="1:7" ht="12">
      <c r="A8" s="130" t="s">
        <v>37</v>
      </c>
      <c r="B8" s="90">
        <f>SUM(B4:B7)</f>
        <v>172.24955025</v>
      </c>
      <c r="C8" s="65">
        <f>B8/$B$4</f>
        <v>0.23674246916993574</v>
      </c>
      <c r="D8" s="90">
        <f>SUM(D4:D7)</f>
        <v>172.50572488000014</v>
      </c>
      <c r="E8" s="65">
        <f>D8/$D$4</f>
        <v>0.2539643388385846</v>
      </c>
      <c r="F8" s="66">
        <f>B8-D8</f>
        <v>-0.25617463000014595</v>
      </c>
      <c r="G8" s="67">
        <f>B8/D8-1</f>
        <v>-0.0014850210343937409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7" ht="12">
      <c r="A10" s="95" t="s">
        <v>40</v>
      </c>
      <c r="B10" s="96">
        <f>+B3</f>
        <v>42643</v>
      </c>
      <c r="C10" s="100" t="s">
        <v>1</v>
      </c>
      <c r="D10" s="96">
        <f>+D3</f>
        <v>42277</v>
      </c>
      <c r="E10" s="100" t="s">
        <v>1</v>
      </c>
      <c r="F10" s="98" t="s">
        <v>58</v>
      </c>
      <c r="G10" s="101" t="s">
        <v>59</v>
      </c>
    </row>
    <row r="11" spans="1:7" ht="11.25">
      <c r="A11" s="134" t="s">
        <v>43</v>
      </c>
      <c r="B11" s="53">
        <v>1533.4242255</v>
      </c>
      <c r="C11" s="59">
        <f>B11/$D$4</f>
        <v>2.2575196843993335</v>
      </c>
      <c r="D11" s="53">
        <v>1532.9501134999978</v>
      </c>
      <c r="E11" s="63">
        <f aca="true" t="shared" si="0" ref="E11:E22">+D11/D$15</f>
        <v>0.32434027735483584</v>
      </c>
      <c r="F11" s="58">
        <f>B11-D11</f>
        <v>0.47411200000215104</v>
      </c>
      <c r="G11" s="61">
        <f>B11/D11-1</f>
        <v>0.0003092807755626925</v>
      </c>
    </row>
    <row r="12" spans="1:7" ht="11.25">
      <c r="A12" s="134" t="s">
        <v>44</v>
      </c>
      <c r="B12" s="53">
        <v>1747.598402</v>
      </c>
      <c r="C12" s="63">
        <f aca="true" t="shared" si="1" ref="C12:C22">B12/$B$15</f>
        <v>0.3392821517446335</v>
      </c>
      <c r="D12" s="53">
        <v>1476.2004189999998</v>
      </c>
      <c r="E12" s="63">
        <f t="shared" si="0"/>
        <v>0.3123332254019795</v>
      </c>
      <c r="F12" s="58">
        <f aca="true" t="shared" si="2" ref="F12:F21">B12-D12</f>
        <v>271.3979830000003</v>
      </c>
      <c r="G12" s="61">
        <f aca="true" t="shared" si="3" ref="G12:G22">B12/D12-1</f>
        <v>0.18384900824228834</v>
      </c>
    </row>
    <row r="13" spans="1:7" ht="12">
      <c r="A13" s="139" t="s">
        <v>56</v>
      </c>
      <c r="B13" s="103">
        <f>SUM(B11:B12)</f>
        <v>3281.0226275</v>
      </c>
      <c r="C13" s="65">
        <f t="shared" si="1"/>
        <v>0.6369841124294132</v>
      </c>
      <c r="D13" s="103">
        <f>SUM(D11:D12)</f>
        <v>3009.1505324999976</v>
      </c>
      <c r="E13" s="65">
        <f t="shared" si="0"/>
        <v>0.6366735027568153</v>
      </c>
      <c r="F13" s="66">
        <f t="shared" si="2"/>
        <v>271.87209500000245</v>
      </c>
      <c r="G13" s="67">
        <f t="shared" si="3"/>
        <v>0.09034845284862891</v>
      </c>
    </row>
    <row r="14" spans="1:7" ht="11.25">
      <c r="A14" s="134" t="s">
        <v>57</v>
      </c>
      <c r="B14" s="53">
        <v>1869.8478</v>
      </c>
      <c r="C14" s="63">
        <f t="shared" si="1"/>
        <v>0.3630158875705867</v>
      </c>
      <c r="D14" s="53">
        <v>1717.2131680000002</v>
      </c>
      <c r="E14" s="63">
        <f t="shared" si="0"/>
        <v>0.36332649724318455</v>
      </c>
      <c r="F14" s="58">
        <f t="shared" si="2"/>
        <v>152.63463199999978</v>
      </c>
      <c r="G14" s="61">
        <f t="shared" si="3"/>
        <v>0.08888508127256545</v>
      </c>
    </row>
    <row r="15" spans="1:7" s="27" customFormat="1" ht="12">
      <c r="A15" s="140" t="s">
        <v>45</v>
      </c>
      <c r="B15" s="103">
        <f>SUM(B13:B14)</f>
        <v>5150.8704275</v>
      </c>
      <c r="C15" s="65">
        <f t="shared" si="1"/>
        <v>1</v>
      </c>
      <c r="D15" s="103">
        <f>SUM(D13:D14)</f>
        <v>4726.363700499998</v>
      </c>
      <c r="E15" s="65">
        <f t="shared" si="0"/>
        <v>1</v>
      </c>
      <c r="F15" s="66">
        <f t="shared" si="2"/>
        <v>424.5067270000018</v>
      </c>
      <c r="G15" s="67">
        <f t="shared" si="3"/>
        <v>0.08981677117973241</v>
      </c>
    </row>
    <row r="16" spans="1:7" ht="11.25">
      <c r="A16" s="134" t="s">
        <v>77</v>
      </c>
      <c r="B16" s="53">
        <v>573.3701269999999</v>
      </c>
      <c r="C16" s="63">
        <f t="shared" si="1"/>
        <v>0.11131519130025716</v>
      </c>
      <c r="D16" s="53">
        <v>685.251652</v>
      </c>
      <c r="E16" s="63">
        <f t="shared" si="0"/>
        <v>0.14498495998678812</v>
      </c>
      <c r="F16" s="58">
        <f t="shared" si="2"/>
        <v>-111.88152500000012</v>
      </c>
      <c r="G16" s="61">
        <f t="shared" si="3"/>
        <v>-0.16327071182310715</v>
      </c>
    </row>
    <row r="17" spans="1:7" ht="11.25">
      <c r="A17" s="134" t="s">
        <v>46</v>
      </c>
      <c r="B17" s="53">
        <v>1009.7583370000001</v>
      </c>
      <c r="C17" s="63">
        <f t="shared" si="1"/>
        <v>0.1960364468904125</v>
      </c>
      <c r="D17" s="53">
        <v>1021.638757</v>
      </c>
      <c r="E17" s="63">
        <f t="shared" si="0"/>
        <v>0.21615745671284706</v>
      </c>
      <c r="F17" s="58">
        <f t="shared" si="2"/>
        <v>-11.880419999999958</v>
      </c>
      <c r="G17" s="61">
        <f t="shared" si="3"/>
        <v>-0.011628787493229376</v>
      </c>
    </row>
    <row r="18" spans="1:7" ht="11.25">
      <c r="A18" s="134" t="s">
        <v>47</v>
      </c>
      <c r="B18" s="53">
        <v>406.135222</v>
      </c>
      <c r="C18" s="63">
        <f t="shared" si="1"/>
        <v>0.07884788167679063</v>
      </c>
      <c r="D18" s="53">
        <v>329.492432</v>
      </c>
      <c r="E18" s="63">
        <f t="shared" si="0"/>
        <v>0.0697137276941136</v>
      </c>
      <c r="F18" s="58">
        <f t="shared" si="2"/>
        <v>76.64278999999999</v>
      </c>
      <c r="G18" s="61">
        <f t="shared" si="3"/>
        <v>0.23260865062903768</v>
      </c>
    </row>
    <row r="19" spans="1:7" ht="11.25">
      <c r="A19" s="134" t="s">
        <v>48</v>
      </c>
      <c r="B19" s="53">
        <v>291.66171299999996</v>
      </c>
      <c r="C19" s="63">
        <f t="shared" si="1"/>
        <v>0.05662377206051355</v>
      </c>
      <c r="D19" s="53">
        <v>340.83807399999995</v>
      </c>
      <c r="E19" s="63">
        <f t="shared" si="0"/>
        <v>0.07211422895024835</v>
      </c>
      <c r="F19" s="58">
        <f t="shared" si="2"/>
        <v>-49.176360999999986</v>
      </c>
      <c r="G19" s="61">
        <f t="shared" si="3"/>
        <v>-0.14428071495322436</v>
      </c>
    </row>
    <row r="20" spans="1:7" ht="11.25">
      <c r="A20" s="134" t="s">
        <v>67</v>
      </c>
      <c r="B20" s="53">
        <v>849.537507</v>
      </c>
      <c r="C20" s="63">
        <f t="shared" si="1"/>
        <v>0.16493086342541277</v>
      </c>
      <c r="D20" s="53">
        <v>903.4578819999999</v>
      </c>
      <c r="E20" s="63">
        <f t="shared" si="0"/>
        <v>0.191152847992723</v>
      </c>
      <c r="F20" s="58">
        <f t="shared" si="2"/>
        <v>-53.92037499999992</v>
      </c>
      <c r="G20" s="61">
        <f t="shared" si="3"/>
        <v>-0.059682223238382126</v>
      </c>
    </row>
    <row r="21" spans="1:7" ht="11.25">
      <c r="A21" s="134" t="s">
        <v>49</v>
      </c>
      <c r="B21" s="53">
        <v>2020.4075215</v>
      </c>
      <c r="C21" s="63">
        <f t="shared" si="1"/>
        <v>0.3922458446466134</v>
      </c>
      <c r="D21" s="53">
        <v>1445.6849034999998</v>
      </c>
      <c r="E21" s="63">
        <f t="shared" si="0"/>
        <v>0.30587677866328017</v>
      </c>
      <c r="F21" s="58">
        <f t="shared" si="2"/>
        <v>574.7226180000002</v>
      </c>
      <c r="G21" s="61">
        <f t="shared" si="3"/>
        <v>0.3975434872485686</v>
      </c>
    </row>
    <row r="22" spans="1:7" s="27" customFormat="1" ht="12">
      <c r="A22" s="140" t="str">
        <f>+A15</f>
        <v>Total waste treated</v>
      </c>
      <c r="B22" s="103">
        <f>SUM(B16:B21)</f>
        <v>5150.8704275</v>
      </c>
      <c r="C22" s="65">
        <f t="shared" si="1"/>
        <v>1</v>
      </c>
      <c r="D22" s="103">
        <f>SUM(D16:D21)</f>
        <v>4726.363700499999</v>
      </c>
      <c r="E22" s="65">
        <f t="shared" si="0"/>
        <v>1.0000000000000002</v>
      </c>
      <c r="F22" s="66">
        <f>B22-D22</f>
        <v>424.50672700000086</v>
      </c>
      <c r="G22" s="67">
        <f t="shared" si="3"/>
        <v>0.08981677117973219</v>
      </c>
    </row>
    <row r="24" spans="1:5" ht="12">
      <c r="A24" s="102" t="s">
        <v>64</v>
      </c>
      <c r="B24" s="96">
        <f>+B10</f>
        <v>42643</v>
      </c>
      <c r="C24" s="96">
        <f>+D10</f>
        <v>42277</v>
      </c>
      <c r="D24" s="98" t="s">
        <v>58</v>
      </c>
      <c r="E24" s="101" t="s">
        <v>59</v>
      </c>
    </row>
    <row r="25" spans="1:7" s="27" customFormat="1" ht="12">
      <c r="A25" s="128" t="s">
        <v>37</v>
      </c>
      <c r="B25" s="53">
        <f>B8</f>
        <v>172.24955025</v>
      </c>
      <c r="C25" s="53">
        <f>D8</f>
        <v>172.50572488000014</v>
      </c>
      <c r="D25" s="58">
        <f>B25-C25</f>
        <v>-0.25617463000014595</v>
      </c>
      <c r="E25" s="61">
        <f>B25/C25-1</f>
        <v>-0.0014850210343937409</v>
      </c>
      <c r="F25" s="4"/>
      <c r="G25" s="4"/>
    </row>
    <row r="26" spans="1:5" ht="11.25">
      <c r="A26" s="129" t="s">
        <v>65</v>
      </c>
      <c r="B26" s="53">
        <f>+Water!B18</f>
        <v>650.6</v>
      </c>
      <c r="C26" s="53">
        <f>+Water!C18</f>
        <v>640.2</v>
      </c>
      <c r="D26" s="58">
        <f>B26-C26</f>
        <v>10.399999999999977</v>
      </c>
      <c r="E26" s="61">
        <f>B26/C26-1</f>
        <v>0.01624492346141837</v>
      </c>
    </row>
    <row r="27" spans="1:5" ht="11.25">
      <c r="A27" s="137" t="s">
        <v>66</v>
      </c>
      <c r="B27" s="92">
        <f>+B25/B26</f>
        <v>0.264754918920996</v>
      </c>
      <c r="C27" s="92">
        <f>+C25/C26</f>
        <v>0.2694559901280852</v>
      </c>
      <c r="D27" s="93">
        <f>+(B27-C27)*100</f>
        <v>-0.470107120708918</v>
      </c>
      <c r="E27" s="94"/>
    </row>
    <row r="29" ht="11.25">
      <c r="D29" s="138"/>
    </row>
    <row r="30" ht="11.25">
      <c r="D30" s="13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3" spans="1:7" ht="12">
      <c r="A3" s="105" t="s">
        <v>78</v>
      </c>
      <c r="B3" s="106">
        <f>+Waste!B3</f>
        <v>42643</v>
      </c>
      <c r="C3" s="1" t="s">
        <v>1</v>
      </c>
      <c r="D3" s="106">
        <f>+Waste!D3</f>
        <v>42277</v>
      </c>
      <c r="E3" s="2" t="s">
        <v>1</v>
      </c>
      <c r="F3" s="107" t="s">
        <v>58</v>
      </c>
      <c r="G3" s="108" t="s">
        <v>59</v>
      </c>
    </row>
    <row r="4" spans="1:7" ht="12">
      <c r="A4" s="128" t="s">
        <v>38</v>
      </c>
      <c r="B4" s="89">
        <v>90.87832399</v>
      </c>
      <c r="C4" s="55">
        <f>+B4/B$4</f>
        <v>1</v>
      </c>
      <c r="D4" s="89">
        <v>89.85037064</v>
      </c>
      <c r="E4" s="55">
        <f>D4/$D$4</f>
        <v>1</v>
      </c>
      <c r="F4" s="56">
        <f>B4-D4</f>
        <v>1.0279533500000042</v>
      </c>
      <c r="G4" s="57">
        <f>B4/D4-1</f>
        <v>0.011440724647855616</v>
      </c>
    </row>
    <row r="5" spans="1:7" ht="11.25">
      <c r="A5" s="129" t="s">
        <v>36</v>
      </c>
      <c r="B5" s="58">
        <v>-63.91217778</v>
      </c>
      <c r="C5" s="59">
        <f>+B5/B$4</f>
        <v>-0.7032719682091928</v>
      </c>
      <c r="D5" s="58">
        <v>-62.03553100999999</v>
      </c>
      <c r="E5" s="59">
        <f>D5/$D$4</f>
        <v>-0.6904315537946455</v>
      </c>
      <c r="F5" s="60">
        <f>B5-D5</f>
        <v>-1.8766467700000078</v>
      </c>
      <c r="G5" s="61">
        <f>B5/D5-1</f>
        <v>0.030251159931193206</v>
      </c>
    </row>
    <row r="6" spans="1:7" ht="11.25">
      <c r="A6" s="129" t="s">
        <v>11</v>
      </c>
      <c r="B6" s="58">
        <v>-14.21000571</v>
      </c>
      <c r="C6" s="59">
        <f>+B6/B$4</f>
        <v>-0.15636298168927093</v>
      </c>
      <c r="D6" s="58">
        <v>-13.858500589999998</v>
      </c>
      <c r="E6" s="59">
        <f>D6/$D$4</f>
        <v>-0.1542397709802035</v>
      </c>
      <c r="F6" s="60">
        <f>B6-D6</f>
        <v>-0.35150512000000234</v>
      </c>
      <c r="G6" s="61">
        <f>B6/D6-1</f>
        <v>0.025363863696310718</v>
      </c>
    </row>
    <row r="7" spans="1:7" ht="11.25">
      <c r="A7" s="129" t="s">
        <v>15</v>
      </c>
      <c r="B7" s="68">
        <v>1.09793681</v>
      </c>
      <c r="C7" s="59">
        <f>+B7/B$4</f>
        <v>0.012081393689883783</v>
      </c>
      <c r="D7" s="68">
        <v>0.8105809799999999</v>
      </c>
      <c r="E7" s="59">
        <f>D7/$D$4</f>
        <v>0.009021453937543824</v>
      </c>
      <c r="F7" s="69">
        <f>B7-D7</f>
        <v>0.2873558300000001</v>
      </c>
      <c r="G7" s="61">
        <f>B7/D7-1</f>
        <v>0.35450601123159853</v>
      </c>
    </row>
    <row r="8" spans="1:7" ht="12">
      <c r="A8" s="130" t="s">
        <v>37</v>
      </c>
      <c r="B8" s="90">
        <f>SUM(B4:B7)</f>
        <v>13.854077309999997</v>
      </c>
      <c r="C8" s="65">
        <f>+B8/B$4</f>
        <v>0.15244644379142008</v>
      </c>
      <c r="D8" s="90">
        <f>SUM(D4:D7)</f>
        <v>14.766920020000002</v>
      </c>
      <c r="E8" s="65">
        <f>D8/$D$4</f>
        <v>0.16435012916269484</v>
      </c>
      <c r="F8" s="66">
        <f>B8-D8</f>
        <v>-0.9128427100000049</v>
      </c>
      <c r="G8" s="67">
        <f>B8/D8-1</f>
        <v>-0.06181673014844469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5" ht="12">
      <c r="A10" s="105" t="s">
        <v>60</v>
      </c>
      <c r="B10" s="106">
        <f>+B3</f>
        <v>42643</v>
      </c>
      <c r="C10" s="106">
        <f>+D3</f>
        <v>42277</v>
      </c>
      <c r="D10" s="107" t="s">
        <v>58</v>
      </c>
      <c r="E10" s="115" t="s">
        <v>59</v>
      </c>
    </row>
    <row r="11" spans="1:5" ht="12">
      <c r="A11" s="132" t="s">
        <v>50</v>
      </c>
      <c r="D11" s="58"/>
      <c r="E11" s="133"/>
    </row>
    <row r="12" spans="1:5" ht="11.25">
      <c r="A12" s="134" t="s">
        <v>79</v>
      </c>
      <c r="B12" s="53">
        <v>517.583</v>
      </c>
      <c r="C12" s="53">
        <v>522.568</v>
      </c>
      <c r="D12" s="58">
        <f>B12-C12</f>
        <v>-4.985000000000014</v>
      </c>
      <c r="E12" s="61">
        <f>B12/C12-1</f>
        <v>-0.009539428361476476</v>
      </c>
    </row>
    <row r="13" spans="1:5" ht="11.25">
      <c r="A13" s="135" t="s">
        <v>51</v>
      </c>
      <c r="B13" s="136">
        <v>151</v>
      </c>
      <c r="C13" s="136">
        <v>157</v>
      </c>
      <c r="D13" s="91">
        <f>B13-C13</f>
        <v>-6</v>
      </c>
      <c r="E13" s="74">
        <f>B13/C13-1</f>
        <v>-0.03821656050955413</v>
      </c>
    </row>
    <row r="15" spans="1:5" ht="12">
      <c r="A15" s="121" t="s">
        <v>64</v>
      </c>
      <c r="B15" s="106">
        <f>+B3</f>
        <v>42643</v>
      </c>
      <c r="C15" s="106">
        <f>+C10</f>
        <v>42277</v>
      </c>
      <c r="D15" s="107" t="s">
        <v>58</v>
      </c>
      <c r="E15" s="115" t="s">
        <v>59</v>
      </c>
    </row>
    <row r="16" spans="1:7" s="27" customFormat="1" ht="12">
      <c r="A16" s="128" t="s">
        <v>37</v>
      </c>
      <c r="B16" s="53">
        <f>B8</f>
        <v>13.854077309999997</v>
      </c>
      <c r="C16" s="53">
        <f>D8</f>
        <v>14.766920020000002</v>
      </c>
      <c r="D16" s="58">
        <f>B16-C16</f>
        <v>-0.9128427100000049</v>
      </c>
      <c r="E16" s="61">
        <f>B16/C16-1</f>
        <v>-0.06181673014844469</v>
      </c>
      <c r="F16" s="4"/>
      <c r="G16" s="4"/>
    </row>
    <row r="17" spans="1:5" ht="11.25">
      <c r="A17" s="129" t="s">
        <v>65</v>
      </c>
      <c r="B17" s="53">
        <f>+Waste!B26</f>
        <v>650.6</v>
      </c>
      <c r="C17" s="53">
        <f>+Waste!C26</f>
        <v>640.2</v>
      </c>
      <c r="D17" s="58">
        <f>B17-C17</f>
        <v>10.399999999999977</v>
      </c>
      <c r="E17" s="61">
        <f>B17/C17-1</f>
        <v>0.01624492346141837</v>
      </c>
    </row>
    <row r="18" spans="1:5" ht="11.25">
      <c r="A18" s="137" t="s">
        <v>66</v>
      </c>
      <c r="B18" s="92">
        <f>+B16/B17</f>
        <v>0.021294308807254837</v>
      </c>
      <c r="C18" s="92">
        <f>+C16/C17</f>
        <v>0.023066104373633243</v>
      </c>
      <c r="D18" s="93">
        <f>+(B18-C18)*100</f>
        <v>-0.17717955663784057</v>
      </c>
      <c r="E18" s="94"/>
    </row>
    <row r="20" ht="11.25">
      <c r="C20" s="138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2016-11-04T18:05:55Z</dcterms:modified>
  <cp:category/>
  <cp:version/>
  <cp:contentType/>
  <cp:contentStatus/>
</cp:coreProperties>
</file>