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<sst xmlns="http://schemas.openxmlformats.org/spreadsheetml/2006/main" count="193" uniqueCount="99">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</sst>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  <numFmt numFmtId="227" formatCode="#,##0.000;\(#,##0.000\)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2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4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6" fillId="63" borderId="34" xfId="0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5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4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99" fontId="10" fillId="61" borderId="29" xfId="79" applyNumberFormat="1" applyFont="1" applyFill="1" applyBorder="1" applyAlignment="1">
      <alignment wrapText="1"/>
    </xf>
    <xf numFmtId="200" fontId="10" fillId="61" borderId="29" xfId="0" applyNumberFormat="1" applyFont="1" applyFill="1" applyBorder="1" applyAlignment="1">
      <alignment wrapText="1"/>
    </xf>
    <xf numFmtId="188" fontId="10" fillId="61" borderId="36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4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97" fontId="9" fillId="61" borderId="35" xfId="0" applyNumberFormat="1" applyFont="1" applyFill="1" applyBorder="1" applyAlignment="1">
      <alignment wrapText="1"/>
    </xf>
    <xf numFmtId="197" fontId="9" fillId="61" borderId="34" xfId="87" applyNumberFormat="1" applyFont="1" applyFill="1" applyBorder="1" applyAlignment="1">
      <alignment wrapText="1"/>
    </xf>
    <xf numFmtId="19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80" fontId="10" fillId="61" borderId="29" xfId="0" applyNumberFormat="1" applyFont="1" applyFill="1" applyBorder="1" applyAlignment="1">
      <alignment wrapText="1"/>
    </xf>
    <xf numFmtId="197" fontId="10" fillId="61" borderId="36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6" fillId="62" borderId="34" xfId="0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4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76" fillId="65" borderId="34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205" fontId="10" fillId="61" borderId="29" xfId="0" applyNumberFormat="1" applyFont="1" applyFill="1" applyBorder="1" applyAlignment="1">
      <alignment wrapText="1"/>
    </xf>
    <xf numFmtId="19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6" fillId="66" borderId="34" xfId="0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91" fontId="1" fillId="61" borderId="0" xfId="83" applyNumberFormat="1" applyFont="1" applyFill="1" applyBorder="1" applyProtection="1">
      <alignment/>
      <protection locked="0"/>
    </xf>
    <xf numFmtId="191" fontId="5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Protection="1">
      <alignment/>
      <protection hidden="1"/>
    </xf>
    <xf numFmtId="191" fontId="6" fillId="61" borderId="27" xfId="83" applyNumberFormat="1" applyFont="1" applyFill="1" applyBorder="1" applyProtection="1">
      <alignment/>
      <protection locked="0"/>
    </xf>
    <xf numFmtId="191" fontId="6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Alignment="1" applyProtection="1">
      <alignment horizontal="right"/>
      <protection hidden="1"/>
    </xf>
    <xf numFmtId="191" fontId="4" fillId="61" borderId="0" xfId="83" applyNumberFormat="1" applyFont="1" applyFill="1" applyAlignment="1" applyProtection="1">
      <alignment horizontal="right"/>
      <protection hidden="1"/>
    </xf>
    <xf numFmtId="191" fontId="1" fillId="61" borderId="29" xfId="83" applyNumberFormat="1" applyFont="1" applyFill="1" applyBorder="1" applyProtection="1">
      <alignment/>
      <protection locked="0"/>
    </xf>
    <xf numFmtId="227" fontId="1" fillId="61" borderId="0" xfId="83" applyNumberFormat="1" applyFont="1" applyFill="1" applyBorder="1" applyProtection="1">
      <alignment/>
      <protection locked="0"/>
    </xf>
    <xf numFmtId="227" fontId="1" fillId="61" borderId="29" xfId="83" applyNumberFormat="1" applyFont="1" applyFill="1" applyBorder="1" applyProtection="1">
      <alignment/>
      <protection locked="0"/>
    </xf>
    <xf numFmtId="194" fontId="45" fillId="61" borderId="0" xfId="83" applyNumberFormat="1" applyFont="1" applyFill="1" applyBorder="1" applyAlignment="1" applyProtection="1">
      <alignment horizontal="right" vertical="center"/>
      <protection hidden="1"/>
    </xf>
    <xf numFmtId="194" fontId="2" fillId="60" borderId="27" xfId="83" applyNumberFormat="1" applyFont="1" applyFill="1" applyBorder="1" applyAlignment="1" applyProtection="1">
      <alignment vertical="center"/>
      <protection hidden="1"/>
    </xf>
    <xf numFmtId="194" fontId="3" fillId="61" borderId="0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>
      <alignment vertical="center"/>
      <protection hidden="1"/>
    </xf>
    <xf numFmtId="194" fontId="2" fillId="15" borderId="37" xfId="83" applyNumberFormat="1" applyFont="1" applyFill="1" applyBorder="1" applyAlignment="1" applyProtection="1">
      <alignment horizontal="right" vertical="center"/>
      <protection hidden="1"/>
    </xf>
    <xf numFmtId="194" fontId="3" fillId="61" borderId="38" xfId="83" applyNumberFormat="1" applyFont="1" applyFill="1" applyBorder="1" applyAlignment="1" applyProtection="1">
      <alignment vertical="center"/>
      <protection hidden="1"/>
    </xf>
    <xf numFmtId="194" fontId="45" fillId="61" borderId="29" xfId="83" applyNumberFormat="1" applyFont="1" applyFill="1" applyBorder="1" applyAlignment="1" applyProtection="1">
      <alignment vertical="center"/>
      <protection hidden="1"/>
    </xf>
    <xf numFmtId="194" fontId="45" fillId="61" borderId="39" xfId="83" applyNumberFormat="1" applyFont="1" applyFill="1" applyBorder="1" applyAlignment="1" applyProtection="1">
      <alignment vertical="center"/>
      <protection hidden="1"/>
    </xf>
    <xf numFmtId="194" fontId="2" fillId="61" borderId="38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9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94" fontId="6" fillId="15" borderId="27" xfId="0" applyNumberFormat="1" applyFont="1" applyFill="1" applyBorder="1" applyAlignment="1">
      <alignment horizontal="right" vertical="center" wrapText="1"/>
    </xf>
    <xf numFmtId="172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72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94" fontId="1" fillId="61" borderId="0" xfId="0" applyNumberFormat="1" applyFont="1" applyFill="1" applyAlignment="1">
      <alignment/>
    </xf>
    <xf numFmtId="194" fontId="3" fillId="54" borderId="27" xfId="83" applyNumberFormat="1" applyFont="1" applyFill="1" applyBorder="1" applyAlignment="1" applyProtection="1">
      <alignment horizontal="center" vertical="center"/>
      <protection hidden="1"/>
    </xf>
    <xf numFmtId="194" fontId="2" fillId="61" borderId="0" xfId="83" applyNumberFormat="1" applyFont="1" applyFill="1" applyBorder="1" applyAlignment="1" applyProtection="1">
      <alignment vertical="center"/>
      <protection hidden="1"/>
    </xf>
    <xf numFmtId="172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200" fontId="13" fillId="61" borderId="0" xfId="0" applyNumberFormat="1" applyFont="1" applyFill="1" applyBorder="1" applyAlignment="1">
      <alignment wrapText="1"/>
    </xf>
    <xf numFmtId="188" fontId="13" fillId="61" borderId="35" xfId="0" applyNumberFormat="1" applyFont="1" applyFill="1" applyBorder="1" applyAlignment="1">
      <alignment wrapText="1"/>
    </xf>
    <xf numFmtId="200" fontId="13" fillId="61" borderId="29" xfId="0" applyNumberFormat="1" applyFont="1" applyFill="1" applyBorder="1" applyAlignment="1">
      <alignment wrapText="1"/>
    </xf>
    <xf numFmtId="188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172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172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72" fontId="75" fillId="66" borderId="27" xfId="83" applyNumberFormat="1" applyFont="1" applyFill="1" applyBorder="1" applyAlignment="1" applyProtection="1" quotePrefix="1">
      <alignment horizontal="right" vertical="center" wrapText="1"/>
      <protection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Q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Stato patrimoniale"/>
      <sheetName val="GAS"/>
      <sheetName val="E.E."/>
      <sheetName val="Ciclo Idrico"/>
      <sheetName val="Ambiente"/>
      <sheetName val="Altri Busin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3.5">
      <c r="A4" s="22" t="s">
        <v>1</v>
      </c>
      <c r="B4" s="157"/>
      <c r="C4" s="157"/>
    </row>
    <row r="5" spans="1:3" ht="13.5">
      <c r="A5" s="1" t="s">
        <v>97</v>
      </c>
      <c r="B5" s="158">
        <v>42460</v>
      </c>
      <c r="C5" s="158">
        <v>42825</v>
      </c>
    </row>
    <row r="6" spans="1:3" ht="13.5">
      <c r="A6" s="12" t="s">
        <v>2</v>
      </c>
      <c r="B6" s="135">
        <v>1235.4</v>
      </c>
      <c r="C6" s="135">
        <v>1585.5</v>
      </c>
    </row>
    <row r="7" spans="1:3" ht="12" customHeight="1">
      <c r="A7" s="12" t="s">
        <v>3</v>
      </c>
      <c r="B7" s="135">
        <v>0</v>
      </c>
      <c r="C7" s="135">
        <v>0</v>
      </c>
    </row>
    <row r="8" spans="1:3" ht="13.5">
      <c r="A8" s="12" t="s">
        <v>4</v>
      </c>
      <c r="B8" s="135">
        <v>73.7</v>
      </c>
      <c r="C8" s="135">
        <v>82.1</v>
      </c>
    </row>
    <row r="9" spans="1:3" ht="13.5">
      <c r="A9" s="13" t="s">
        <v>87</v>
      </c>
      <c r="B9" s="136">
        <v>0</v>
      </c>
      <c r="C9" s="136">
        <v>0</v>
      </c>
    </row>
    <row r="10" spans="1:3" ht="13.5">
      <c r="A10" s="13"/>
      <c r="B10" s="137"/>
      <c r="C10" s="137"/>
    </row>
    <row r="11" spans="1:3" ht="13.5">
      <c r="A11" s="12" t="s">
        <v>86</v>
      </c>
      <c r="B11" s="135">
        <v>-608.5</v>
      </c>
      <c r="C11" s="135">
        <v>-732.2</v>
      </c>
    </row>
    <row r="12" spans="1:3" ht="13.5">
      <c r="A12" s="12" t="s">
        <v>5</v>
      </c>
      <c r="B12" s="135">
        <v>-281.7</v>
      </c>
      <c r="C12" s="135">
        <v>-488.8</v>
      </c>
    </row>
    <row r="13" spans="1:3" ht="13.5">
      <c r="A13" s="12" t="s">
        <v>6</v>
      </c>
      <c r="B13" s="135">
        <v>-132.9</v>
      </c>
      <c r="C13" s="135">
        <v>-137.2</v>
      </c>
    </row>
    <row r="14" spans="1:3" ht="13.5">
      <c r="A14" s="12" t="s">
        <v>7</v>
      </c>
      <c r="B14" s="135">
        <v>-107.6</v>
      </c>
      <c r="C14" s="135">
        <v>-119.5</v>
      </c>
    </row>
    <row r="15" spans="1:3" ht="13.5">
      <c r="A15" s="12" t="s">
        <v>8</v>
      </c>
      <c r="B15" s="135">
        <v>-12.1</v>
      </c>
      <c r="C15" s="135">
        <v>-12</v>
      </c>
    </row>
    <row r="16" spans="1:3" ht="13.5">
      <c r="A16" s="12" t="s">
        <v>9</v>
      </c>
      <c r="B16" s="135">
        <v>4.6</v>
      </c>
      <c r="C16" s="135">
        <v>9.4</v>
      </c>
    </row>
    <row r="17" spans="1:3" ht="13.5">
      <c r="A17" s="12"/>
      <c r="B17" s="137"/>
      <c r="C17" s="137"/>
    </row>
    <row r="18" spans="1:3" ht="13.5">
      <c r="A18" s="14" t="s">
        <v>10</v>
      </c>
      <c r="B18" s="138">
        <f>SUM(B6:B16)</f>
        <v>170.90000000000012</v>
      </c>
      <c r="C18" s="138">
        <f>SUM(C6:C16)</f>
        <v>187.29999999999987</v>
      </c>
    </row>
    <row r="19" spans="1:3" ht="13.5">
      <c r="A19" s="12"/>
      <c r="B19" s="139"/>
      <c r="C19" s="139"/>
    </row>
    <row r="20" spans="1:3" ht="13.5">
      <c r="A20" s="12" t="s">
        <v>11</v>
      </c>
      <c r="B20" s="140">
        <v>4.8</v>
      </c>
      <c r="C20" s="140">
        <v>6.5</v>
      </c>
    </row>
    <row r="21" spans="1:3" ht="13.5">
      <c r="A21" s="12" t="s">
        <v>12</v>
      </c>
      <c r="B21" s="140">
        <v>29.7</v>
      </c>
      <c r="C21" s="140">
        <v>23.3</v>
      </c>
    </row>
    <row r="22" spans="1:3" ht="13.5">
      <c r="A22" s="12" t="s">
        <v>13</v>
      </c>
      <c r="B22" s="140">
        <v>-60.2</v>
      </c>
      <c r="C22" s="140">
        <v>-52.9</v>
      </c>
    </row>
    <row r="23" spans="1:3" ht="13.5">
      <c r="A23" s="13" t="s">
        <v>87</v>
      </c>
      <c r="B23" s="136">
        <v>0</v>
      </c>
      <c r="C23" s="136">
        <v>0</v>
      </c>
    </row>
    <row r="24" spans="1:3" ht="13.5">
      <c r="A24" s="12"/>
      <c r="B24" s="140"/>
      <c r="C24" s="140"/>
    </row>
    <row r="25" spans="1:3" ht="13.5">
      <c r="A25" s="15" t="s">
        <v>94</v>
      </c>
      <c r="B25" s="140">
        <v>0</v>
      </c>
      <c r="C25" s="140">
        <v>0</v>
      </c>
    </row>
    <row r="26" spans="1:3" ht="13.5">
      <c r="A26" s="12"/>
      <c r="B26" s="137"/>
      <c r="C26" s="137"/>
    </row>
    <row r="27" spans="1:3" ht="13.5">
      <c r="A27" s="14" t="s">
        <v>14</v>
      </c>
      <c r="B27" s="138">
        <f>SUM(B18:B25)</f>
        <v>145.2000000000001</v>
      </c>
      <c r="C27" s="138">
        <f>SUM(C18:C25)</f>
        <v>164.19999999999987</v>
      </c>
    </row>
    <row r="28" spans="1:3" ht="13.5">
      <c r="A28" s="16"/>
      <c r="B28" s="139"/>
      <c r="C28" s="139"/>
    </row>
    <row r="29" spans="1:3" ht="13.5">
      <c r="A29" s="12" t="s">
        <v>15</v>
      </c>
      <c r="B29" s="140">
        <v>-48.4</v>
      </c>
      <c r="C29" s="140">
        <v>-48.9</v>
      </c>
    </row>
    <row r="30" spans="1:3" ht="13.5">
      <c r="A30" s="13" t="s">
        <v>87</v>
      </c>
      <c r="B30" s="141">
        <v>0</v>
      </c>
      <c r="C30" s="141"/>
    </row>
    <row r="31" spans="1:3" ht="13.5">
      <c r="A31" s="13"/>
      <c r="B31" s="135"/>
      <c r="C31" s="135"/>
    </row>
    <row r="32" spans="1:3" ht="13.5">
      <c r="A32" s="14" t="s">
        <v>16</v>
      </c>
      <c r="B32" s="138">
        <f>SUM(B27:B29)</f>
        <v>96.8000000000001</v>
      </c>
      <c r="C32" s="138">
        <f>SUM(C27:C29)</f>
        <v>115.29999999999987</v>
      </c>
    </row>
    <row r="33" spans="1:3" ht="13.5">
      <c r="A33" s="12"/>
      <c r="B33" s="135"/>
      <c r="C33" s="135"/>
    </row>
    <row r="34" spans="1:3" ht="13.5">
      <c r="A34" s="12" t="s">
        <v>17</v>
      </c>
      <c r="B34" s="140">
        <v>91.2</v>
      </c>
      <c r="C34" s="140">
        <v>109.9</v>
      </c>
    </row>
    <row r="35" spans="1:3" ht="13.5">
      <c r="A35" s="12" t="s">
        <v>18</v>
      </c>
      <c r="B35" s="140">
        <v>5.6</v>
      </c>
      <c r="C35" s="140">
        <v>5.4</v>
      </c>
    </row>
    <row r="36" spans="1:3" ht="13.5">
      <c r="A36" s="17" t="s">
        <v>19</v>
      </c>
      <c r="B36" s="142"/>
      <c r="C36" s="142"/>
    </row>
    <row r="37" spans="1:3" ht="13.5">
      <c r="A37" s="15" t="s">
        <v>88</v>
      </c>
      <c r="B37" s="143">
        <v>0.062</v>
      </c>
      <c r="C37" s="143">
        <v>0.075</v>
      </c>
    </row>
    <row r="38" spans="1:3" ht="14.25" thickBot="1">
      <c r="A38" s="21" t="s">
        <v>89</v>
      </c>
      <c r="B38" s="144">
        <v>0.062</v>
      </c>
      <c r="C38" s="144">
        <v>0.075</v>
      </c>
    </row>
    <row r="39" spans="1:3" ht="13.5">
      <c r="A39" s="18"/>
      <c r="B39" s="19"/>
      <c r="C39" s="19"/>
    </row>
    <row r="40" ht="13.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27:C27 B32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96</v>
      </c>
      <c r="B5" s="32">
        <v>42735</v>
      </c>
      <c r="C5" s="32">
        <v>42825</v>
      </c>
    </row>
    <row r="6" spans="1:3" ht="13.5">
      <c r="A6" s="2" t="s">
        <v>20</v>
      </c>
      <c r="B6" s="9"/>
      <c r="C6" s="9"/>
    </row>
    <row r="7" spans="1:3" ht="13.5">
      <c r="A7" s="23" t="s">
        <v>21</v>
      </c>
      <c r="B7" s="24"/>
      <c r="C7" s="24"/>
    </row>
    <row r="8" spans="1:3" ht="13.5">
      <c r="A8" s="25" t="s">
        <v>22</v>
      </c>
      <c r="B8" s="145">
        <v>2019.2</v>
      </c>
      <c r="C8" s="145">
        <v>2012.3</v>
      </c>
    </row>
    <row r="9" spans="1:3" ht="13.5">
      <c r="A9" s="25" t="s">
        <v>23</v>
      </c>
      <c r="B9" s="145">
        <v>2968</v>
      </c>
      <c r="C9" s="145">
        <v>2979.2</v>
      </c>
    </row>
    <row r="10" spans="1:3" ht="13.5">
      <c r="A10" s="25" t="s">
        <v>24</v>
      </c>
      <c r="B10" s="145">
        <v>375.7</v>
      </c>
      <c r="C10" s="145">
        <v>375.7</v>
      </c>
    </row>
    <row r="11" spans="1:3" ht="13.5">
      <c r="A11" s="25" t="s">
        <v>25</v>
      </c>
      <c r="B11" s="145">
        <v>148.5</v>
      </c>
      <c r="C11" s="145">
        <v>243.6</v>
      </c>
    </row>
    <row r="12" spans="1:3" ht="13.5">
      <c r="A12" s="25" t="s">
        <v>26</v>
      </c>
      <c r="B12" s="145">
        <v>110.2</v>
      </c>
      <c r="C12" s="145">
        <v>109.6</v>
      </c>
    </row>
    <row r="13" spans="1:3" ht="13.5">
      <c r="A13" s="25" t="s">
        <v>27</v>
      </c>
      <c r="B13" s="145">
        <v>80.3</v>
      </c>
      <c r="C13" s="145">
        <v>78.7</v>
      </c>
    </row>
    <row r="14" spans="1:3" ht="13.5">
      <c r="A14" s="25" t="s">
        <v>28</v>
      </c>
      <c r="B14" s="145">
        <v>109.5</v>
      </c>
      <c r="C14" s="145">
        <v>112.5</v>
      </c>
    </row>
    <row r="15" spans="1:8" ht="13.5">
      <c r="A15" s="6"/>
      <c r="B15" s="146">
        <f>SUM(B8:B14)</f>
        <v>5811.4</v>
      </c>
      <c r="C15" s="146">
        <f>SUM(C8:C14)</f>
        <v>5911.6</v>
      </c>
      <c r="H15" s="10" t="s">
        <v>80</v>
      </c>
    </row>
    <row r="16" spans="1:3" ht="13.5">
      <c r="A16" s="23" t="s">
        <v>29</v>
      </c>
      <c r="B16" s="147"/>
      <c r="C16" s="147"/>
    </row>
    <row r="17" spans="1:3" ht="13.5">
      <c r="A17" s="25" t="s">
        <v>30</v>
      </c>
      <c r="B17" s="148">
        <v>104.5</v>
      </c>
      <c r="C17" s="148">
        <v>74.3</v>
      </c>
    </row>
    <row r="18" spans="1:3" ht="13.5">
      <c r="A18" s="25" t="s">
        <v>31</v>
      </c>
      <c r="B18" s="148">
        <v>1665.5</v>
      </c>
      <c r="C18" s="148">
        <v>1944.1</v>
      </c>
    </row>
    <row r="19" spans="1:3" ht="13.5">
      <c r="A19" s="25" t="s">
        <v>26</v>
      </c>
      <c r="B19" s="148">
        <v>29.4</v>
      </c>
      <c r="C19" s="148">
        <v>30.4</v>
      </c>
    </row>
    <row r="20" spans="1:3" ht="13.5">
      <c r="A20" s="25" t="s">
        <v>28</v>
      </c>
      <c r="B20" s="148">
        <v>56.5</v>
      </c>
      <c r="C20" s="148">
        <v>32.3</v>
      </c>
    </row>
    <row r="21" spans="1:3" ht="13.5">
      <c r="A21" s="26" t="s">
        <v>92</v>
      </c>
      <c r="B21" s="148">
        <v>33.9</v>
      </c>
      <c r="C21" s="148">
        <v>33.9</v>
      </c>
    </row>
    <row r="22" spans="1:3" ht="13.5">
      <c r="A22" s="25" t="s">
        <v>32</v>
      </c>
      <c r="B22" s="148">
        <v>232.4</v>
      </c>
      <c r="C22" s="148">
        <v>255</v>
      </c>
    </row>
    <row r="23" spans="1:3" ht="13.5">
      <c r="A23" s="25" t="s">
        <v>33</v>
      </c>
      <c r="B23" s="148">
        <v>351.5</v>
      </c>
      <c r="C23" s="148">
        <v>406.6</v>
      </c>
    </row>
    <row r="24" spans="1:3" ht="13.5">
      <c r="A24" s="6"/>
      <c r="B24" s="146">
        <f>SUM(B17:B23)</f>
        <v>2473.7000000000003</v>
      </c>
      <c r="C24" s="146">
        <f>SUM(C17:C23)</f>
        <v>2776.6</v>
      </c>
    </row>
    <row r="25" spans="1:3" ht="14.25" thickBot="1">
      <c r="A25" s="5" t="s">
        <v>34</v>
      </c>
      <c r="B25" s="149">
        <f>+B15+B24</f>
        <v>8285.1</v>
      </c>
      <c r="C25" s="149">
        <f>+C15+C24</f>
        <v>8688.2</v>
      </c>
    </row>
    <row r="26" spans="2:3" ht="13.5">
      <c r="B26" s="159"/>
      <c r="C26" s="159"/>
    </row>
    <row r="27" spans="2:3" ht="13.5">
      <c r="B27" s="159"/>
      <c r="C27" s="159"/>
    </row>
    <row r="28" spans="1:3" ht="13.5">
      <c r="A28" s="3" t="s">
        <v>35</v>
      </c>
      <c r="B28" s="160"/>
      <c r="C28" s="160"/>
    </row>
    <row r="29" spans="1:3" ht="13.5">
      <c r="A29" s="28" t="s">
        <v>36</v>
      </c>
      <c r="B29" s="150"/>
      <c r="C29" s="150"/>
    </row>
    <row r="30" spans="1:3" ht="13.5">
      <c r="A30" s="29" t="s">
        <v>37</v>
      </c>
      <c r="B30" s="148">
        <v>1468.1</v>
      </c>
      <c r="C30" s="148">
        <v>1470.2</v>
      </c>
    </row>
    <row r="31" spans="1:3" ht="13.5">
      <c r="A31" s="29" t="s">
        <v>38</v>
      </c>
      <c r="B31" s="145">
        <v>742.5</v>
      </c>
      <c r="C31" s="145">
        <v>953</v>
      </c>
    </row>
    <row r="32" spans="1:3" ht="13.5">
      <c r="A32" s="29" t="s">
        <v>39</v>
      </c>
      <c r="B32" s="151">
        <v>207.3</v>
      </c>
      <c r="C32" s="151">
        <v>109.9</v>
      </c>
    </row>
    <row r="33" spans="1:3" ht="13.5">
      <c r="A33" s="7" t="s">
        <v>35</v>
      </c>
      <c r="B33" s="146">
        <f>SUM(B30:B32)</f>
        <v>2417.9</v>
      </c>
      <c r="C33" s="146">
        <f>SUM(C30:C32)</f>
        <v>2533.1</v>
      </c>
    </row>
    <row r="34" spans="1:3" ht="13.5">
      <c r="A34" s="30" t="s">
        <v>18</v>
      </c>
      <c r="B34" s="152">
        <v>144.2</v>
      </c>
      <c r="C34" s="152">
        <v>149.7</v>
      </c>
    </row>
    <row r="35" spans="1:3" ht="13.5">
      <c r="A35" s="7" t="s">
        <v>40</v>
      </c>
      <c r="B35" s="146">
        <f>SUM(B33:B34)</f>
        <v>2562.1</v>
      </c>
      <c r="C35" s="146">
        <f>SUM(C33:C34)</f>
        <v>2682.7999999999997</v>
      </c>
    </row>
    <row r="36" spans="1:3" ht="13.5">
      <c r="A36" s="28"/>
      <c r="B36" s="153"/>
      <c r="C36" s="153"/>
    </row>
    <row r="37" spans="1:3" ht="13.5">
      <c r="A37" s="3" t="s">
        <v>42</v>
      </c>
      <c r="B37" s="160"/>
      <c r="C37" s="160"/>
    </row>
    <row r="38" spans="1:3" ht="13.5">
      <c r="A38" s="28"/>
      <c r="B38" s="161"/>
      <c r="C38" s="161"/>
    </row>
    <row r="39" spans="1:3" ht="13.5">
      <c r="A39" s="28" t="s">
        <v>41</v>
      </c>
      <c r="B39" s="147"/>
      <c r="C39" s="147"/>
    </row>
    <row r="40" spans="1:3" ht="13.5">
      <c r="A40" s="29" t="s">
        <v>46</v>
      </c>
      <c r="B40" s="154">
        <v>2933.1</v>
      </c>
      <c r="C40" s="154">
        <v>2938.6</v>
      </c>
    </row>
    <row r="41" spans="1:3" ht="13.5">
      <c r="A41" s="29" t="s">
        <v>43</v>
      </c>
      <c r="B41" s="154">
        <v>145.8</v>
      </c>
      <c r="C41" s="154">
        <v>144.8</v>
      </c>
    </row>
    <row r="42" spans="1:3" ht="13.5">
      <c r="A42" s="29" t="s">
        <v>44</v>
      </c>
      <c r="B42" s="154">
        <v>397.6</v>
      </c>
      <c r="C42" s="154">
        <v>409</v>
      </c>
    </row>
    <row r="43" spans="1:3" ht="13.5">
      <c r="A43" s="29" t="s">
        <v>45</v>
      </c>
      <c r="B43" s="154">
        <v>27.2</v>
      </c>
      <c r="C43" s="154">
        <v>25.9</v>
      </c>
    </row>
    <row r="44" spans="1:3" ht="13.5">
      <c r="A44" s="29" t="s">
        <v>28</v>
      </c>
      <c r="B44" s="155">
        <v>44.1</v>
      </c>
      <c r="C44" s="155">
        <v>40.8</v>
      </c>
    </row>
    <row r="45" spans="1:3" ht="13.5">
      <c r="A45" s="8"/>
      <c r="B45" s="146">
        <f>SUM(B40:B44)</f>
        <v>3547.7999999999997</v>
      </c>
      <c r="C45" s="146">
        <f>SUM(C40:C44)</f>
        <v>3559.1000000000004</v>
      </c>
    </row>
    <row r="46" spans="1:3" ht="13.5">
      <c r="A46" s="28" t="s">
        <v>47</v>
      </c>
      <c r="B46" s="150"/>
      <c r="C46" s="150"/>
    </row>
    <row r="47" spans="1:3" ht="13.5">
      <c r="A47" s="29" t="s">
        <v>48</v>
      </c>
      <c r="B47" s="154">
        <v>182.3</v>
      </c>
      <c r="C47" s="154">
        <v>228.4</v>
      </c>
    </row>
    <row r="48" spans="1:3" ht="13.5">
      <c r="A48" s="29" t="s">
        <v>49</v>
      </c>
      <c r="B48" s="154">
        <v>1270.8</v>
      </c>
      <c r="C48" s="154">
        <v>1234.9</v>
      </c>
    </row>
    <row r="49" spans="1:3" ht="13.5">
      <c r="A49" s="30" t="s">
        <v>93</v>
      </c>
      <c r="B49" s="154">
        <v>21</v>
      </c>
      <c r="C49" s="154">
        <v>70</v>
      </c>
    </row>
    <row r="50" spans="1:3" ht="13.5">
      <c r="A50" s="29" t="s">
        <v>50</v>
      </c>
      <c r="B50" s="154">
        <v>636.3000000000001</v>
      </c>
      <c r="C50" s="154">
        <v>875.4</v>
      </c>
    </row>
    <row r="51" spans="1:3" ht="13.5">
      <c r="A51" s="29" t="s">
        <v>28</v>
      </c>
      <c r="B51" s="155">
        <v>64.8</v>
      </c>
      <c r="C51" s="155">
        <v>37.6</v>
      </c>
    </row>
    <row r="52" spans="1:3" ht="13.5">
      <c r="A52" s="8"/>
      <c r="B52" s="146">
        <f>SUM(B47:B51)</f>
        <v>2175.2000000000003</v>
      </c>
      <c r="C52" s="146">
        <f>SUM(C47:C51)</f>
        <v>2446.3</v>
      </c>
    </row>
    <row r="53" spans="1:3" ht="13.5">
      <c r="A53" s="31" t="s">
        <v>51</v>
      </c>
      <c r="B53" s="153">
        <f>B45+B52</f>
        <v>5723</v>
      </c>
      <c r="C53" s="153">
        <f>C45+C52</f>
        <v>6005.400000000001</v>
      </c>
    </row>
    <row r="54" spans="1:3" ht="13.5">
      <c r="A54" s="4" t="s">
        <v>52</v>
      </c>
      <c r="B54" s="156">
        <f>B35+B53</f>
        <v>8285.1</v>
      </c>
      <c r="C54" s="156">
        <f>C35+C53</f>
        <v>8688.2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0" customWidth="1"/>
    <col min="2" max="7" width="10.7109375" style="11" customWidth="1"/>
    <col min="8" max="16384" width="9.140625" style="11" customWidth="1"/>
  </cols>
  <sheetData>
    <row r="2" spans="1:7" ht="13.5">
      <c r="A2" s="41" t="s">
        <v>98</v>
      </c>
      <c r="B2" s="162">
        <v>42460</v>
      </c>
      <c r="C2" s="42" t="s">
        <v>0</v>
      </c>
      <c r="D2" s="162">
        <v>42825</v>
      </c>
      <c r="E2" s="43" t="s">
        <v>0</v>
      </c>
      <c r="F2" s="44" t="s">
        <v>90</v>
      </c>
      <c r="G2" s="45" t="s">
        <v>91</v>
      </c>
    </row>
    <row r="3" spans="1:7" s="34" customFormat="1" ht="12.75">
      <c r="A3" s="33" t="s">
        <v>53</v>
      </c>
      <c r="B3" s="48">
        <v>561.0363823599998</v>
      </c>
      <c r="C3" s="57">
        <f>B3/$B$3</f>
        <v>1</v>
      </c>
      <c r="D3" s="48">
        <v>650.43470815</v>
      </c>
      <c r="E3" s="57">
        <f>D3/$D$3</f>
        <v>1</v>
      </c>
      <c r="F3" s="58">
        <f>D3-B3</f>
        <v>89.39832579000017</v>
      </c>
      <c r="G3" s="59">
        <f>D3/B3-1</f>
        <v>0.15934497048827034</v>
      </c>
    </row>
    <row r="4" spans="1:7" ht="12.75">
      <c r="A4" s="35" t="s">
        <v>54</v>
      </c>
      <c r="B4" s="49">
        <v>-395.46708624999997</v>
      </c>
      <c r="C4" s="57">
        <f>B4/$B$3</f>
        <v>-0.7048867037579051</v>
      </c>
      <c r="D4" s="49">
        <v>-488.43760702000003</v>
      </c>
      <c r="E4" s="57">
        <f>D4/$D$3</f>
        <v>-0.750940257184675</v>
      </c>
      <c r="F4" s="61">
        <f>D4-B4</f>
        <v>-92.97052077000006</v>
      </c>
      <c r="G4" s="62">
        <f>D4/B4-1</f>
        <v>0.23509041334283753</v>
      </c>
    </row>
    <row r="5" spans="1:7" ht="12.75">
      <c r="A5" s="35" t="s">
        <v>6</v>
      </c>
      <c r="B5" s="49">
        <v>-37.06341019999999</v>
      </c>
      <c r="C5" s="57">
        <f>B5/$B$3</f>
        <v>-0.06606240052399585</v>
      </c>
      <c r="D5" s="49">
        <v>-30.60083867</v>
      </c>
      <c r="E5" s="57">
        <f>D5/$D$3</f>
        <v>-0.04704674933020793</v>
      </c>
      <c r="F5" s="61">
        <f>D5-B5</f>
        <v>6.462571529999991</v>
      </c>
      <c r="G5" s="62">
        <f>D5/B5-1</f>
        <v>-0.17436527009055391</v>
      </c>
    </row>
    <row r="6" spans="1:7" ht="12.75">
      <c r="A6" s="35" t="s">
        <v>9</v>
      </c>
      <c r="B6" s="50">
        <v>1.7491276500000001</v>
      </c>
      <c r="C6" s="57">
        <f>B6/$B$3</f>
        <v>0.0031176724094831316</v>
      </c>
      <c r="D6" s="50">
        <v>4.232910909999999</v>
      </c>
      <c r="E6" s="57">
        <f>D6/$D$3</f>
        <v>0.0065078183205190005</v>
      </c>
      <c r="F6" s="63">
        <f>D6-B6</f>
        <v>2.483783259999999</v>
      </c>
      <c r="G6" s="62">
        <f>D6/B6-1</f>
        <v>1.420012575983233</v>
      </c>
    </row>
    <row r="7" spans="1:13" s="34" customFormat="1" ht="12.75">
      <c r="A7" s="36" t="s">
        <v>55</v>
      </c>
      <c r="B7" s="51">
        <f>SUM(B3:B6)</f>
        <v>130.25501355999987</v>
      </c>
      <c r="C7" s="66">
        <f>B7/$B$3</f>
        <v>0.2321685681275822</v>
      </c>
      <c r="D7" s="51">
        <f>SUM(D3:D6)</f>
        <v>135.62917336999996</v>
      </c>
      <c r="E7" s="66">
        <f>D7/$D$3</f>
        <v>0.20852081180563606</v>
      </c>
      <c r="F7" s="67">
        <f>D7-B7</f>
        <v>5.374159810000094</v>
      </c>
      <c r="G7" s="92">
        <f>D7/B7-1</f>
        <v>0.041258755905964284</v>
      </c>
      <c r="M7" s="37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3.5">
      <c r="A10" s="41" t="s">
        <v>83</v>
      </c>
      <c r="B10" s="162">
        <f>B2</f>
        <v>42460</v>
      </c>
      <c r="C10" s="162">
        <f>D2</f>
        <v>42825</v>
      </c>
      <c r="D10" s="44" t="s">
        <v>90</v>
      </c>
      <c r="E10" s="46" t="s">
        <v>91</v>
      </c>
      <c r="F10" s="10"/>
      <c r="G10" s="10"/>
    </row>
    <row r="11" spans="1:7" ht="12.75">
      <c r="A11" s="33" t="s">
        <v>56</v>
      </c>
      <c r="B11" s="52">
        <v>1327.0836199999999</v>
      </c>
      <c r="C11" s="52">
        <v>1383.15711</v>
      </c>
      <c r="D11" s="58">
        <f>C11-B11</f>
        <v>56.07349000000022</v>
      </c>
      <c r="E11" s="70">
        <f>C11/B11-1</f>
        <v>0.042253170150649666</v>
      </c>
      <c r="F11" s="10"/>
      <c r="G11" s="10"/>
    </row>
    <row r="12" spans="1:7" ht="12.75">
      <c r="A12" s="35" t="s">
        <v>57</v>
      </c>
      <c r="B12" s="53">
        <v>1313.3398256687587</v>
      </c>
      <c r="C12" s="53">
        <v>1367.1343337430533</v>
      </c>
      <c r="D12" s="63">
        <f>C12-B12</f>
        <v>53.79450807429453</v>
      </c>
      <c r="E12" s="62">
        <f>C12/B12-1</f>
        <v>0.040960082853576774</v>
      </c>
      <c r="F12" s="10"/>
      <c r="G12" s="10"/>
    </row>
    <row r="13" spans="1:7" ht="12.75">
      <c r="A13" s="35" t="s">
        <v>85</v>
      </c>
      <c r="B13" s="53">
        <v>1261.1822871005656</v>
      </c>
      <c r="C13" s="53">
        <v>1596.161825341953</v>
      </c>
      <c r="D13" s="63">
        <f>C13-B13</f>
        <v>334.97953824138744</v>
      </c>
      <c r="E13" s="72">
        <f>C13/B13-1</f>
        <v>0.265607550682859</v>
      </c>
      <c r="F13" s="10"/>
      <c r="G13" s="10"/>
    </row>
    <row r="14" spans="1:7" ht="12.75">
      <c r="A14" s="38" t="s">
        <v>81</v>
      </c>
      <c r="B14" s="54">
        <v>324</v>
      </c>
      <c r="C14" s="54">
        <v>585.8</v>
      </c>
      <c r="D14" s="163">
        <f>C14-B14</f>
        <v>261.79999999999995</v>
      </c>
      <c r="E14" s="164">
        <f>C14/B14-1</f>
        <v>0.8080246913580245</v>
      </c>
      <c r="F14" s="10"/>
      <c r="G14" s="10"/>
    </row>
    <row r="15" spans="1:7" ht="12.75">
      <c r="A15" s="39" t="s">
        <v>84</v>
      </c>
      <c r="B15" s="55">
        <v>238.8994655104179</v>
      </c>
      <c r="C15" s="55">
        <v>243.91585235509416</v>
      </c>
      <c r="D15" s="165">
        <f>C15-B15</f>
        <v>5.016386844676248</v>
      </c>
      <c r="E15" s="127">
        <f>C15/B15-1</f>
        <v>0.020997898986331087</v>
      </c>
      <c r="F15" s="10"/>
      <c r="G15" s="10"/>
    </row>
    <row r="16" spans="2:7" ht="12.75">
      <c r="B16" s="94"/>
      <c r="C16" s="94"/>
      <c r="D16" s="102"/>
      <c r="E16" s="166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3.5">
      <c r="A18" s="47" t="s">
        <v>82</v>
      </c>
      <c r="B18" s="162">
        <f>B10</f>
        <v>42460</v>
      </c>
      <c r="C18" s="162">
        <f>C10</f>
        <v>42825</v>
      </c>
      <c r="D18" s="44" t="s">
        <v>90</v>
      </c>
      <c r="E18" s="46" t="s">
        <v>91</v>
      </c>
      <c r="F18" s="10"/>
      <c r="G18" s="10"/>
    </row>
    <row r="19" spans="1:7" ht="12.75">
      <c r="A19" s="33" t="s">
        <v>55</v>
      </c>
      <c r="B19" s="69">
        <f>B7</f>
        <v>130.25501355999987</v>
      </c>
      <c r="C19" s="69">
        <f>D7</f>
        <v>135.62917336999996</v>
      </c>
      <c r="D19" s="58">
        <f>C19-B19</f>
        <v>5.374159810000094</v>
      </c>
      <c r="E19" s="70">
        <f>C19/B19-1</f>
        <v>0.041258755905964284</v>
      </c>
      <c r="F19" s="10"/>
      <c r="G19" s="10"/>
    </row>
    <row r="20" spans="1:7" ht="12.75">
      <c r="A20" s="35" t="s">
        <v>58</v>
      </c>
      <c r="B20" s="96">
        <v>278.3806403039077</v>
      </c>
      <c r="C20" s="96">
        <v>306.8180192518695</v>
      </c>
      <c r="D20" s="63">
        <f>C20-B20</f>
        <v>28.437378947961804</v>
      </c>
      <c r="E20" s="72">
        <f>C20/B20-1</f>
        <v>0.1021528613373286</v>
      </c>
      <c r="F20" s="10"/>
      <c r="G20" s="10"/>
    </row>
    <row r="21" spans="1:7" ht="12.75">
      <c r="A21" s="39" t="s">
        <v>59</v>
      </c>
      <c r="B21" s="103">
        <f>B19/B20</f>
        <v>0.4679025575119041</v>
      </c>
      <c r="C21" s="103">
        <f>C19/C20</f>
        <v>0.4420508733506321</v>
      </c>
      <c r="D21" s="167"/>
      <c r="E21" s="82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83" customWidth="1"/>
    <col min="2" max="7" width="10.7109375" style="10" customWidth="1"/>
    <col min="8" max="16384" width="9.140625" style="10" customWidth="1"/>
  </cols>
  <sheetData>
    <row r="2" spans="1:7" ht="13.5">
      <c r="A2" s="87" t="s">
        <v>98</v>
      </c>
      <c r="B2" s="168">
        <v>42460</v>
      </c>
      <c r="C2" s="88" t="s">
        <v>0</v>
      </c>
      <c r="D2" s="168">
        <v>42825</v>
      </c>
      <c r="E2" s="89" t="s">
        <v>0</v>
      </c>
      <c r="F2" s="85" t="s">
        <v>90</v>
      </c>
      <c r="G2" s="90" t="s">
        <v>91</v>
      </c>
    </row>
    <row r="3" spans="1:7" s="34" customFormat="1" ht="12.75">
      <c r="A3" s="56" t="s">
        <v>53</v>
      </c>
      <c r="B3" s="48">
        <v>359.76509686</v>
      </c>
      <c r="C3" s="57">
        <f>B3/$B$3</f>
        <v>1</v>
      </c>
      <c r="D3" s="48">
        <v>634.1259038799999</v>
      </c>
      <c r="E3" s="57">
        <f>D3/$D$3</f>
        <v>1</v>
      </c>
      <c r="F3" s="58">
        <f>D3-B3</f>
        <v>274.36080701999987</v>
      </c>
      <c r="G3" s="59">
        <f>D3/B3-1</f>
        <v>0.762610963138443</v>
      </c>
    </row>
    <row r="4" spans="1:7" ht="12.75">
      <c r="A4" s="60" t="s">
        <v>54</v>
      </c>
      <c r="B4" s="49">
        <v>-318.0566640400001</v>
      </c>
      <c r="C4" s="57">
        <f>B4/$B$3</f>
        <v>-0.8840675952613868</v>
      </c>
      <c r="D4" s="49">
        <v>-577.1907803199999</v>
      </c>
      <c r="E4" s="57">
        <f>D4/$D$3</f>
        <v>-0.9102147961286026</v>
      </c>
      <c r="F4" s="61">
        <f>D4-B4</f>
        <v>-259.13411627999983</v>
      </c>
      <c r="G4" s="62">
        <f>D4/B4-1</f>
        <v>0.8147419802133435</v>
      </c>
    </row>
    <row r="5" spans="1:7" ht="12.75">
      <c r="A5" s="60" t="s">
        <v>6</v>
      </c>
      <c r="B5" s="49">
        <v>-11.495620460000001</v>
      </c>
      <c r="C5" s="57">
        <f>B5/$B$3</f>
        <v>-0.03195312875076772</v>
      </c>
      <c r="D5" s="49">
        <v>-10.867675760000001</v>
      </c>
      <c r="E5" s="57">
        <f>D5/$D$3</f>
        <v>-0.017138041031764202</v>
      </c>
      <c r="F5" s="61">
        <f>D5-B5</f>
        <v>0.6279447000000005</v>
      </c>
      <c r="G5" s="62">
        <f>D5/B5-1</f>
        <v>-0.05462468965333256</v>
      </c>
    </row>
    <row r="6" spans="1:7" ht="12.75">
      <c r="A6" s="60" t="s">
        <v>9</v>
      </c>
      <c r="B6" s="50">
        <v>1.39276829</v>
      </c>
      <c r="C6" s="57">
        <f>B6/$B$3</f>
        <v>0.0038713268801114013</v>
      </c>
      <c r="D6" s="50">
        <v>2.35830559</v>
      </c>
      <c r="E6" s="57">
        <f>D6/$D$3</f>
        <v>0.003718986364648303</v>
      </c>
      <c r="F6" s="63">
        <f>D6-B6</f>
        <v>0.9655373</v>
      </c>
      <c r="G6" s="62">
        <f>D6/B6-1</f>
        <v>0.6932504903597425</v>
      </c>
    </row>
    <row r="7" spans="1:7" s="34" customFormat="1" ht="12.75">
      <c r="A7" s="64" t="s">
        <v>55</v>
      </c>
      <c r="B7" s="65">
        <f>SUM(B3:B6)</f>
        <v>31.605580649999926</v>
      </c>
      <c r="C7" s="66">
        <f>B7/$B$3</f>
        <v>0.08785060286795694</v>
      </c>
      <c r="D7" s="65">
        <f>SUM(D3:D6)</f>
        <v>48.42575338999997</v>
      </c>
      <c r="E7" s="66">
        <f>D7/$D$3</f>
        <v>0.07636614920428154</v>
      </c>
      <c r="F7" s="67">
        <f>D7-B7</f>
        <v>16.820172740000043</v>
      </c>
      <c r="G7" s="92">
        <f>D7/B7-1</f>
        <v>0.5321899612054772</v>
      </c>
    </row>
    <row r="10" spans="1:5" ht="13.5">
      <c r="A10" s="87" t="s">
        <v>83</v>
      </c>
      <c r="B10" s="168">
        <f>B2</f>
        <v>42460</v>
      </c>
      <c r="C10" s="168">
        <f>D2</f>
        <v>42825</v>
      </c>
      <c r="D10" s="85" t="s">
        <v>90</v>
      </c>
      <c r="E10" s="86" t="s">
        <v>91</v>
      </c>
    </row>
    <row r="11" spans="1:5" ht="12.75">
      <c r="A11" s="56" t="s">
        <v>56</v>
      </c>
      <c r="B11" s="69">
        <v>862.627</v>
      </c>
      <c r="C11" s="69">
        <v>911.275</v>
      </c>
      <c r="D11" s="58">
        <f>C11-B11</f>
        <v>48.648000000000025</v>
      </c>
      <c r="E11" s="70">
        <f>C11/B11-1</f>
        <v>0.056395174275787774</v>
      </c>
    </row>
    <row r="12" spans="1:5" ht="12.75">
      <c r="A12" s="60" t="s">
        <v>60</v>
      </c>
      <c r="B12" s="71">
        <v>1867.711805939289</v>
      </c>
      <c r="C12" s="71">
        <v>1971.7488517805607</v>
      </c>
      <c r="D12" s="63">
        <f>C12-B12</f>
        <v>104.03704584127172</v>
      </c>
      <c r="E12" s="72">
        <f>C12/B12-1</f>
        <v>0.05570294384306829</v>
      </c>
    </row>
    <row r="13" spans="1:5" ht="12.75">
      <c r="A13" s="73" t="s">
        <v>61</v>
      </c>
      <c r="B13" s="74">
        <v>747.5650228520691</v>
      </c>
      <c r="C13" s="74">
        <v>751.2009482570294</v>
      </c>
      <c r="D13" s="75">
        <f>C13-B13</f>
        <v>3.6359254049602896</v>
      </c>
      <c r="E13" s="76">
        <f>C13/B13-1</f>
        <v>0.004863691175770457</v>
      </c>
    </row>
    <row r="15" spans="2:7" s="34" customFormat="1" ht="12.75">
      <c r="B15" s="10"/>
      <c r="C15" s="10"/>
      <c r="D15" s="10"/>
      <c r="E15" s="10"/>
      <c r="F15" s="10"/>
      <c r="G15" s="10"/>
    </row>
    <row r="16" spans="1:5" ht="13.5">
      <c r="A16" s="84" t="s">
        <v>82</v>
      </c>
      <c r="B16" s="168">
        <f>B10</f>
        <v>42460</v>
      </c>
      <c r="C16" s="168">
        <f>C10</f>
        <v>42825</v>
      </c>
      <c r="D16" s="85" t="s">
        <v>90</v>
      </c>
      <c r="E16" s="86" t="s">
        <v>91</v>
      </c>
    </row>
    <row r="17" spans="1:7" ht="12.75">
      <c r="A17" s="56" t="s">
        <v>55</v>
      </c>
      <c r="B17" s="77">
        <f>B7</f>
        <v>31.605580649999926</v>
      </c>
      <c r="C17" s="78">
        <f>+D7</f>
        <v>48.42575338999997</v>
      </c>
      <c r="D17" s="58">
        <f>C17-B17</f>
        <v>16.820172740000043</v>
      </c>
      <c r="E17" s="91">
        <f>C17/B17-1</f>
        <v>0.5321899612054772</v>
      </c>
      <c r="F17" s="34"/>
      <c r="G17" s="34"/>
    </row>
    <row r="18" spans="1:5" ht="12.75">
      <c r="A18" s="60" t="s">
        <v>62</v>
      </c>
      <c r="B18" s="79">
        <f>+GAS!B20</f>
        <v>278.3806403039077</v>
      </c>
      <c r="C18" s="79">
        <f>+GAS!C20</f>
        <v>306.8180192518695</v>
      </c>
      <c r="D18" s="63">
        <f>C18-B18</f>
        <v>28.437378947961804</v>
      </c>
      <c r="E18" s="93">
        <f>C18/B18-1</f>
        <v>0.1021528613373286</v>
      </c>
    </row>
    <row r="19" spans="1:5" ht="12.75">
      <c r="A19" s="73" t="s">
        <v>59</v>
      </c>
      <c r="B19" s="80">
        <f>B17/B18</f>
        <v>0.11353368759945436</v>
      </c>
      <c r="C19" s="80">
        <f>C17/C18</f>
        <v>0.15783216874966807</v>
      </c>
      <c r="D19" s="81"/>
      <c r="E19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83" customWidth="1"/>
    <col min="2" max="7" width="10.7109375" style="10" customWidth="1"/>
    <col min="8" max="16384" width="9.140625" style="10" customWidth="1"/>
  </cols>
  <sheetData>
    <row r="2" spans="1:7" ht="13.5">
      <c r="A2" s="105" t="s">
        <v>98</v>
      </c>
      <c r="B2" s="32">
        <v>42460</v>
      </c>
      <c r="C2" s="106" t="s">
        <v>0</v>
      </c>
      <c r="D2" s="32">
        <v>42825</v>
      </c>
      <c r="E2" s="107" t="s">
        <v>0</v>
      </c>
      <c r="F2" s="108" t="s">
        <v>90</v>
      </c>
      <c r="G2" s="109" t="s">
        <v>91</v>
      </c>
    </row>
    <row r="3" spans="1:7" s="34" customFormat="1" ht="12.75">
      <c r="A3" s="56" t="s">
        <v>53</v>
      </c>
      <c r="B3" s="48">
        <v>179.37697681</v>
      </c>
      <c r="C3" s="57">
        <f>B3/$B$3</f>
        <v>1</v>
      </c>
      <c r="D3" s="48">
        <v>201.84019656</v>
      </c>
      <c r="E3" s="57">
        <f>D3/$D$3</f>
        <v>1</v>
      </c>
      <c r="F3" s="58">
        <f>D3-B3</f>
        <v>22.463219750000007</v>
      </c>
      <c r="G3" s="59">
        <f>D3/B3-1</f>
        <v>0.12522911328689368</v>
      </c>
    </row>
    <row r="4" spans="1:7" ht="12.75">
      <c r="A4" s="60" t="s">
        <v>54</v>
      </c>
      <c r="B4" s="49">
        <v>-94.33631948</v>
      </c>
      <c r="C4" s="57">
        <f>B4/$B$3</f>
        <v>-0.5259109678268414</v>
      </c>
      <c r="D4" s="49">
        <v>-106.53759872</v>
      </c>
      <c r="E4" s="57">
        <f>D4/$D$3</f>
        <v>-0.5278314257305537</v>
      </c>
      <c r="F4" s="61">
        <f>D4-B4</f>
        <v>-12.201279240000005</v>
      </c>
      <c r="G4" s="62">
        <f>D4/B4-1</f>
        <v>0.12933808852471462</v>
      </c>
    </row>
    <row r="5" spans="1:7" ht="12.75">
      <c r="A5" s="60" t="s">
        <v>6</v>
      </c>
      <c r="B5" s="49">
        <v>-35.68552162</v>
      </c>
      <c r="C5" s="57">
        <f>B5/$B$3</f>
        <v>-0.19894148209331727</v>
      </c>
      <c r="D5" s="49">
        <v>-42.86417873</v>
      </c>
      <c r="E5" s="57">
        <f>D5/$D$3</f>
        <v>-0.21236690936960112</v>
      </c>
      <c r="F5" s="61">
        <f>D5-B5</f>
        <v>-7.178657109999996</v>
      </c>
      <c r="G5" s="62">
        <f>D5/B5-1</f>
        <v>0.20116441582226186</v>
      </c>
    </row>
    <row r="6" spans="1:7" ht="12.75">
      <c r="A6" s="60" t="s">
        <v>9</v>
      </c>
      <c r="B6" s="50">
        <v>0.47186391</v>
      </c>
      <c r="C6" s="57">
        <f>B6/$B$3</f>
        <v>0.002630571204797417</v>
      </c>
      <c r="D6" s="50">
        <v>0.82061507</v>
      </c>
      <c r="E6" s="57">
        <f>D6/$D$3</f>
        <v>0.004065667215876199</v>
      </c>
      <c r="F6" s="63">
        <f>D6-B6</f>
        <v>0.34875116</v>
      </c>
      <c r="G6" s="62">
        <f>D6/B6-1</f>
        <v>0.7390926761065495</v>
      </c>
    </row>
    <row r="7" spans="1:7" s="34" customFormat="1" ht="12.75">
      <c r="A7" s="64" t="s">
        <v>55</v>
      </c>
      <c r="B7" s="51">
        <f>SUM(B3:B6)</f>
        <v>49.82699962</v>
      </c>
      <c r="C7" s="66">
        <f>B7/$B$3</f>
        <v>0.2777781212846387</v>
      </c>
      <c r="D7" s="51">
        <f>SUM(D3:D6)</f>
        <v>53.25903418000001</v>
      </c>
      <c r="E7" s="66">
        <f>D7/$D$3</f>
        <v>0.2638673321157214</v>
      </c>
      <c r="F7" s="67">
        <f>D7-B7</f>
        <v>3.4320345600000053</v>
      </c>
      <c r="G7" s="68">
        <f>D7/B7-1</f>
        <v>0.06887901310883726</v>
      </c>
    </row>
    <row r="10" spans="1:5" ht="13.5">
      <c r="A10" s="105" t="s">
        <v>83</v>
      </c>
      <c r="B10" s="32">
        <f>B2</f>
        <v>42460</v>
      </c>
      <c r="C10" s="32">
        <f>D2</f>
        <v>42825</v>
      </c>
      <c r="D10" s="108" t="s">
        <v>90</v>
      </c>
      <c r="E10" s="110" t="s">
        <v>91</v>
      </c>
    </row>
    <row r="11" spans="1:5" ht="12.75">
      <c r="A11" s="60" t="s">
        <v>56</v>
      </c>
      <c r="B11" s="53">
        <v>1449.788</v>
      </c>
      <c r="C11" s="53">
        <v>1454.418</v>
      </c>
      <c r="D11" s="63">
        <f>C11-B11</f>
        <v>4.629999999999882</v>
      </c>
      <c r="E11" s="93">
        <f>C11/B11-1</f>
        <v>0.0031935703702885565</v>
      </c>
    </row>
    <row r="12" spans="1:5" ht="12.75">
      <c r="A12" s="60" t="s">
        <v>63</v>
      </c>
      <c r="B12" s="94"/>
      <c r="C12" s="94"/>
      <c r="D12" s="63"/>
      <c r="E12" s="93"/>
    </row>
    <row r="13" spans="1:5" ht="12.75">
      <c r="A13" s="95" t="s">
        <v>64</v>
      </c>
      <c r="B13" s="96">
        <v>69.81318349200912</v>
      </c>
      <c r="C13" s="96">
        <v>71.10543353384584</v>
      </c>
      <c r="D13" s="63">
        <f>C13-B13</f>
        <v>1.2922500418367235</v>
      </c>
      <c r="E13" s="93">
        <f>C13/B13-1</f>
        <v>0.018510114812120504</v>
      </c>
    </row>
    <row r="14" spans="1:5" ht="12.75">
      <c r="A14" s="95" t="s">
        <v>65</v>
      </c>
      <c r="B14" s="96">
        <v>57.29898372258903</v>
      </c>
      <c r="C14" s="96">
        <v>54.82304975829688</v>
      </c>
      <c r="D14" s="63">
        <f>C14-B14</f>
        <v>-2.475933964292146</v>
      </c>
      <c r="E14" s="93">
        <f>C14/B14-1</f>
        <v>-0.043210783218761595</v>
      </c>
    </row>
    <row r="15" spans="1:5" ht="12.75">
      <c r="A15" s="97" t="s">
        <v>66</v>
      </c>
      <c r="B15" s="98">
        <v>56.75666181445294</v>
      </c>
      <c r="C15" s="98">
        <v>54.555939810373175</v>
      </c>
      <c r="D15" s="75">
        <f>C15-B15</f>
        <v>-2.200722004079765</v>
      </c>
      <c r="E15" s="99">
        <f>C15/B15-1</f>
        <v>-0.038774690648197274</v>
      </c>
    </row>
    <row r="18" spans="1:10" ht="13.5">
      <c r="A18" s="111" t="s">
        <v>82</v>
      </c>
      <c r="B18" s="32">
        <f>B10</f>
        <v>42460</v>
      </c>
      <c r="C18" s="32">
        <f>C10</f>
        <v>42825</v>
      </c>
      <c r="D18" s="108" t="s">
        <v>90</v>
      </c>
      <c r="E18" s="110" t="s">
        <v>91</v>
      </c>
      <c r="J18" s="100"/>
    </row>
    <row r="19" spans="1:5" s="34" customFormat="1" ht="12.75">
      <c r="A19" s="56" t="s">
        <v>55</v>
      </c>
      <c r="B19" s="77">
        <f>B7</f>
        <v>49.82699962</v>
      </c>
      <c r="C19" s="77">
        <f>D7</f>
        <v>53.25903418000001</v>
      </c>
      <c r="D19" s="101">
        <f>C19-B19</f>
        <v>3.4320345600000053</v>
      </c>
      <c r="E19" s="70">
        <f>C19/B19-1</f>
        <v>0.06887901310883726</v>
      </c>
    </row>
    <row r="20" spans="1:5" ht="12.75">
      <c r="A20" s="60" t="s">
        <v>62</v>
      </c>
      <c r="B20" s="79">
        <f>+Electricity!B18</f>
        <v>278.3806403039077</v>
      </c>
      <c r="C20" s="79">
        <f>+Electricity!C18</f>
        <v>306.8180192518695</v>
      </c>
      <c r="D20" s="102">
        <f>C20-B20</f>
        <v>28.437378947961804</v>
      </c>
      <c r="E20" s="72">
        <f>C20/B20-1</f>
        <v>0.1021528613373286</v>
      </c>
    </row>
    <row r="21" spans="1:5" ht="12.75">
      <c r="A21" s="73" t="s">
        <v>59</v>
      </c>
      <c r="B21" s="103">
        <f>B19/B20</f>
        <v>0.17898873846113705</v>
      </c>
      <c r="C21" s="103">
        <f>C19/C20</f>
        <v>0.1735850922636953</v>
      </c>
      <c r="D21" s="104"/>
      <c r="E21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83" customWidth="1"/>
    <col min="2" max="7" width="12.7109375" style="10" customWidth="1"/>
    <col min="8" max="16384" width="9.140625" style="10" customWidth="1"/>
  </cols>
  <sheetData>
    <row r="2" spans="1:7" ht="13.5">
      <c r="A2" s="118" t="s">
        <v>98</v>
      </c>
      <c r="B2" s="169">
        <v>42460</v>
      </c>
      <c r="C2" s="119" t="s">
        <v>0</v>
      </c>
      <c r="D2" s="169">
        <v>42825</v>
      </c>
      <c r="E2" s="120" t="s">
        <v>0</v>
      </c>
      <c r="F2" s="121" t="s">
        <v>90</v>
      </c>
      <c r="G2" s="122" t="s">
        <v>91</v>
      </c>
    </row>
    <row r="3" spans="1:7" s="34" customFormat="1" ht="12.75">
      <c r="A3" s="56" t="s">
        <v>53</v>
      </c>
      <c r="B3" s="48">
        <v>235.38709244000003</v>
      </c>
      <c r="C3" s="57">
        <f>B3/$B$3</f>
        <v>1</v>
      </c>
      <c r="D3" s="48">
        <v>240.16548871000003</v>
      </c>
      <c r="E3" s="57">
        <f>D3/$D$3</f>
        <v>1</v>
      </c>
      <c r="F3" s="58">
        <f>D3-B3</f>
        <v>4.778396270000002</v>
      </c>
      <c r="G3" s="59">
        <f>D3/B3-1</f>
        <v>0.02030016268295598</v>
      </c>
    </row>
    <row r="4" spans="1:7" ht="12.75">
      <c r="A4" s="60" t="s">
        <v>54</v>
      </c>
      <c r="B4" s="49">
        <v>-129.65062086</v>
      </c>
      <c r="C4" s="57">
        <f>B4/$B$3</f>
        <v>-0.5507974949520558</v>
      </c>
      <c r="D4" s="49">
        <v>-129.97616422000002</v>
      </c>
      <c r="E4" s="57">
        <f>D4/$D$3</f>
        <v>-0.5411941778901727</v>
      </c>
      <c r="F4" s="61">
        <f>D4-B4</f>
        <v>-0.3255433600000117</v>
      </c>
      <c r="G4" s="62">
        <f>D4/B4-1</f>
        <v>0.0025109278909782873</v>
      </c>
    </row>
    <row r="5" spans="1:7" ht="12.75">
      <c r="A5" s="60" t="s">
        <v>6</v>
      </c>
      <c r="B5" s="49">
        <v>-43.90522584</v>
      </c>
      <c r="C5" s="57">
        <f>B5/$B$3</f>
        <v>-0.186523506386364</v>
      </c>
      <c r="D5" s="49">
        <v>-47.616527960000006</v>
      </c>
      <c r="E5" s="57">
        <f>D5/$D$3</f>
        <v>-0.19826548858356993</v>
      </c>
      <c r="F5" s="61">
        <f>D5-B5</f>
        <v>-3.7113021200000063</v>
      </c>
      <c r="G5" s="62">
        <f>D5/B5-1</f>
        <v>0.08452984921486983</v>
      </c>
    </row>
    <row r="6" spans="1:7" ht="12.75">
      <c r="A6" s="60" t="s">
        <v>9</v>
      </c>
      <c r="B6" s="50">
        <v>0.61476514</v>
      </c>
      <c r="C6" s="57">
        <f>B6/$B$3</f>
        <v>0.002611719842525788</v>
      </c>
      <c r="D6" s="50">
        <v>1.4058848600000002</v>
      </c>
      <c r="E6" s="57">
        <f>D6/$D$3</f>
        <v>0.005853817163954006</v>
      </c>
      <c r="F6" s="63">
        <f>D6-B6</f>
        <v>0.7911197200000002</v>
      </c>
      <c r="G6" s="62">
        <f>D6/B6-1</f>
        <v>1.2868649643992502</v>
      </c>
    </row>
    <row r="7" spans="1:7" s="34" customFormat="1" ht="12.75">
      <c r="A7" s="64" t="s">
        <v>55</v>
      </c>
      <c r="B7" s="112">
        <f>SUM(B3:B6)</f>
        <v>62.44601088000003</v>
      </c>
      <c r="C7" s="66">
        <f>B7/$B$3</f>
        <v>0.265290718504106</v>
      </c>
      <c r="D7" s="112">
        <f>SUM(D3:D6)</f>
        <v>63.97868139000001</v>
      </c>
      <c r="E7" s="66">
        <f>D7/$D$3</f>
        <v>0.2663941506902114</v>
      </c>
      <c r="F7" s="67">
        <f>D7-B7</f>
        <v>1.5326705099999813</v>
      </c>
      <c r="G7" s="92">
        <v>0.011</v>
      </c>
    </row>
    <row r="9" spans="1:7" ht="13.5">
      <c r="A9" s="123" t="s">
        <v>67</v>
      </c>
      <c r="B9" s="169">
        <f>B2</f>
        <v>42460</v>
      </c>
      <c r="C9" s="119" t="s">
        <v>0</v>
      </c>
      <c r="D9" s="169">
        <f>D2</f>
        <v>42825</v>
      </c>
      <c r="E9" s="120" t="s">
        <v>0</v>
      </c>
      <c r="F9" s="121" t="s">
        <v>90</v>
      </c>
      <c r="G9" s="122" t="s">
        <v>91</v>
      </c>
    </row>
    <row r="10" spans="1:7" ht="12.75">
      <c r="A10" s="60" t="s">
        <v>68</v>
      </c>
      <c r="B10" s="71">
        <v>470.98682500000007</v>
      </c>
      <c r="C10" s="113">
        <f>B10/$B$13</f>
        <v>0.2807379321304992</v>
      </c>
      <c r="D10" s="71">
        <v>471.672352000001</v>
      </c>
      <c r="E10" s="113">
        <f>D10/$D$13</f>
        <v>0.27959154633357114</v>
      </c>
      <c r="F10" s="63">
        <f>D10-B10</f>
        <v>0.6855270000009455</v>
      </c>
      <c r="G10" s="62">
        <f>D10/B10-1</f>
        <v>0.0014555120517456555</v>
      </c>
    </row>
    <row r="11" spans="1:7" ht="12.75">
      <c r="A11" s="60" t="s">
        <v>69</v>
      </c>
      <c r="B11" s="71">
        <v>581.0290830000001</v>
      </c>
      <c r="C11" s="113">
        <f>B11/$B$13</f>
        <v>0.34633007678951566</v>
      </c>
      <c r="D11" s="71">
        <v>627.0269279999986</v>
      </c>
      <c r="E11" s="113">
        <f aca="true" t="shared" si="0" ref="E11:E20">D11/$D$13</f>
        <v>0.3716805270627947</v>
      </c>
      <c r="F11" s="63">
        <f aca="true" t="shared" si="1" ref="F11:F20">D11-B11</f>
        <v>45.997844999998506</v>
      </c>
      <c r="G11" s="62">
        <f aca="true" t="shared" si="2" ref="G11:G20">D11/B11-1</f>
        <v>0.07916616628293371</v>
      </c>
    </row>
    <row r="12" spans="1:7" ht="12.75" customHeight="1">
      <c r="A12" s="60" t="s">
        <v>70</v>
      </c>
      <c r="B12" s="71">
        <v>625.658432</v>
      </c>
      <c r="C12" s="113">
        <f>B12/$B$13</f>
        <v>0.3729319910799851</v>
      </c>
      <c r="D12" s="71">
        <v>588.3057749999997</v>
      </c>
      <c r="E12" s="113">
        <f t="shared" si="0"/>
        <v>0.3487279266036343</v>
      </c>
      <c r="F12" s="63">
        <f t="shared" si="1"/>
        <v>-37.35265700000025</v>
      </c>
      <c r="G12" s="62">
        <f t="shared" si="2"/>
        <v>-0.05970135634646134</v>
      </c>
    </row>
    <row r="13" spans="1:7" ht="12.75">
      <c r="A13" s="64" t="s">
        <v>71</v>
      </c>
      <c r="B13" s="114">
        <f>SUM(B10:B12)</f>
        <v>1677.6743400000003</v>
      </c>
      <c r="C13" s="115">
        <f>B13/$B$13</f>
        <v>1</v>
      </c>
      <c r="D13" s="114">
        <f>SUM(D10:D12)</f>
        <v>1687.0050549999992</v>
      </c>
      <c r="E13" s="115">
        <f t="shared" si="0"/>
        <v>1</v>
      </c>
      <c r="F13" s="67">
        <f t="shared" si="1"/>
        <v>9.330714999998918</v>
      </c>
      <c r="G13" s="116">
        <f t="shared" si="2"/>
        <v>0.005561696199036348</v>
      </c>
    </row>
    <row r="14" spans="1:7" ht="12.75">
      <c r="A14" s="60" t="s">
        <v>95</v>
      </c>
      <c r="B14" s="71">
        <v>176.49328000000003</v>
      </c>
      <c r="C14" s="113">
        <f>B14/$B$20</f>
        <v>0.10520115872049982</v>
      </c>
      <c r="D14" s="71">
        <v>220.07764199999997</v>
      </c>
      <c r="E14" s="113">
        <f t="shared" si="0"/>
        <v>0.13045464288783656</v>
      </c>
      <c r="F14" s="63">
        <f t="shared" si="1"/>
        <v>43.58436199999994</v>
      </c>
      <c r="G14" s="93">
        <f t="shared" si="2"/>
        <v>0.24694629733211326</v>
      </c>
    </row>
    <row r="15" spans="1:7" ht="12.75">
      <c r="A15" s="60" t="s">
        <v>72</v>
      </c>
      <c r="B15" s="71">
        <v>364.79450400000025</v>
      </c>
      <c r="C15" s="113">
        <f aca="true" t="shared" si="3" ref="C15:C20">B15/$B$20</f>
        <v>0.21744059896031184</v>
      </c>
      <c r="D15" s="71">
        <v>320.6759919999986</v>
      </c>
      <c r="E15" s="113">
        <f t="shared" si="0"/>
        <v>0.1900859698372384</v>
      </c>
      <c r="F15" s="63">
        <f t="shared" si="1"/>
        <v>-44.11851200000166</v>
      </c>
      <c r="G15" s="93">
        <f t="shared" si="2"/>
        <v>-0.12094072557628677</v>
      </c>
    </row>
    <row r="16" spans="1:7" ht="12.75">
      <c r="A16" s="60" t="s">
        <v>73</v>
      </c>
      <c r="B16" s="71">
        <v>192.87407100000001</v>
      </c>
      <c r="C16" s="113">
        <f t="shared" si="3"/>
        <v>0.11496514630098069</v>
      </c>
      <c r="D16" s="71">
        <v>115.25975000000011</v>
      </c>
      <c r="E16" s="113">
        <f t="shared" si="0"/>
        <v>0.06832211300042618</v>
      </c>
      <c r="F16" s="63">
        <f t="shared" si="1"/>
        <v>-77.6143209999999</v>
      </c>
      <c r="G16" s="93">
        <f t="shared" si="2"/>
        <v>-0.4024093057070377</v>
      </c>
    </row>
    <row r="17" spans="1:7" ht="12.75">
      <c r="A17" s="60" t="s">
        <v>74</v>
      </c>
      <c r="B17" s="71">
        <v>98.02249000000008</v>
      </c>
      <c r="C17" s="113">
        <f t="shared" si="3"/>
        <v>0.05842760431824154</v>
      </c>
      <c r="D17" s="71">
        <v>91.80923499999999</v>
      </c>
      <c r="E17" s="113">
        <f t="shared" si="0"/>
        <v>0.05442143443962593</v>
      </c>
      <c r="F17" s="63">
        <f t="shared" si="1"/>
        <v>-6.213255000000089</v>
      </c>
      <c r="G17" s="93">
        <f t="shared" si="2"/>
        <v>-0.06338601478089456</v>
      </c>
    </row>
    <row r="18" spans="1:7" ht="12.75">
      <c r="A18" s="60" t="s">
        <v>75</v>
      </c>
      <c r="B18" s="71">
        <v>322.13975000000033</v>
      </c>
      <c r="C18" s="113">
        <f>B18/$B$20</f>
        <v>0.19201566750831625</v>
      </c>
      <c r="D18" s="71">
        <v>268.98718000000025</v>
      </c>
      <c r="E18" s="113">
        <f t="shared" si="0"/>
        <v>0.15944657616926963</v>
      </c>
      <c r="F18" s="63">
        <f t="shared" si="1"/>
        <v>-53.15257000000008</v>
      </c>
      <c r="G18" s="93">
        <f t="shared" si="2"/>
        <v>-0.1649984828013309</v>
      </c>
    </row>
    <row r="19" spans="1:7" s="34" customFormat="1" ht="12.75">
      <c r="A19" s="60" t="s">
        <v>76</v>
      </c>
      <c r="B19" s="71">
        <v>523.3502020000001</v>
      </c>
      <c r="C19" s="113">
        <f t="shared" si="3"/>
        <v>0.3119498241916499</v>
      </c>
      <c r="D19" s="71">
        <v>670.195256000001</v>
      </c>
      <c r="E19" s="113">
        <f t="shared" si="0"/>
        <v>0.3972692636656037</v>
      </c>
      <c r="F19" s="63">
        <f t="shared" si="1"/>
        <v>146.8450540000009</v>
      </c>
      <c r="G19" s="93">
        <f t="shared" si="2"/>
        <v>0.28058660040414174</v>
      </c>
    </row>
    <row r="20" spans="1:7" ht="12.75">
      <c r="A20" s="64" t="s">
        <v>71</v>
      </c>
      <c r="B20" s="114">
        <f>SUM(B14:B19)</f>
        <v>1677.6742970000007</v>
      </c>
      <c r="C20" s="115">
        <f t="shared" si="3"/>
        <v>1</v>
      </c>
      <c r="D20" s="114">
        <f>SUM(D14:D19)</f>
        <v>1687.005055</v>
      </c>
      <c r="E20" s="115">
        <f t="shared" si="0"/>
        <v>1.0000000000000004</v>
      </c>
      <c r="F20" s="67">
        <f t="shared" si="1"/>
        <v>9.330757999999378</v>
      </c>
      <c r="G20" s="116">
        <f t="shared" si="2"/>
        <v>0.005561721972306755</v>
      </c>
    </row>
    <row r="22" spans="1:5" ht="13.5">
      <c r="A22" s="123" t="s">
        <v>82</v>
      </c>
      <c r="B22" s="169">
        <f>B9</f>
        <v>42460</v>
      </c>
      <c r="C22" s="169">
        <f>D9</f>
        <v>42825</v>
      </c>
      <c r="D22" s="121" t="s">
        <v>90</v>
      </c>
      <c r="E22" s="124" t="s">
        <v>91</v>
      </c>
    </row>
    <row r="23" spans="1:7" ht="12.75">
      <c r="A23" s="56" t="s">
        <v>55</v>
      </c>
      <c r="B23" s="117">
        <f>B7</f>
        <v>62.44601088000003</v>
      </c>
      <c r="C23" s="77">
        <f>D7</f>
        <v>63.97868139000001</v>
      </c>
      <c r="D23" s="58">
        <f>C23-B23</f>
        <v>1.5326705099999813</v>
      </c>
      <c r="E23" s="91">
        <f>C23/B23-1</f>
        <v>0.024543929842776535</v>
      </c>
      <c r="F23" s="34"/>
      <c r="G23" s="34"/>
    </row>
    <row r="24" spans="1:5" ht="12.75">
      <c r="A24" s="60" t="s">
        <v>58</v>
      </c>
      <c r="B24" s="79">
        <f>+Water!B20</f>
        <v>278.3806403039077</v>
      </c>
      <c r="C24" s="79">
        <f>+Water!C20</f>
        <v>306.8180192518695</v>
      </c>
      <c r="D24" s="102">
        <f>C24-B24</f>
        <v>28.437378947961804</v>
      </c>
      <c r="E24" s="72">
        <f>C24/B24-1</f>
        <v>0.1021528613373286</v>
      </c>
    </row>
    <row r="25" spans="1:5" ht="12.75">
      <c r="A25" s="73" t="s">
        <v>59</v>
      </c>
      <c r="B25" s="103">
        <f>B23/B24</f>
        <v>0.22431879893597423</v>
      </c>
      <c r="C25" s="103">
        <f>C23/C24</f>
        <v>0.2085232202006994</v>
      </c>
      <c r="D25" s="104"/>
      <c r="E25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: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83" customWidth="1"/>
    <col min="2" max="7" width="10.7109375" style="10" customWidth="1"/>
    <col min="8" max="16384" width="9.140625" style="10" customWidth="1"/>
  </cols>
  <sheetData>
    <row r="2" spans="1:7" ht="13.5">
      <c r="A2" s="128" t="s">
        <v>98</v>
      </c>
      <c r="B2" s="170">
        <v>42460</v>
      </c>
      <c r="C2" s="129" t="s">
        <v>0</v>
      </c>
      <c r="D2" s="170">
        <v>42825</v>
      </c>
      <c r="E2" s="130" t="s">
        <v>0</v>
      </c>
      <c r="F2" s="131" t="s">
        <v>90</v>
      </c>
      <c r="G2" s="132" t="s">
        <v>91</v>
      </c>
    </row>
    <row r="3" spans="1:7" ht="12.75">
      <c r="A3" s="56" t="s">
        <v>53</v>
      </c>
      <c r="B3" s="48">
        <v>31.163813600000005</v>
      </c>
      <c r="C3" s="57">
        <f>B3/$B$3</f>
        <v>1</v>
      </c>
      <c r="D3" s="48">
        <v>33.778437610000005</v>
      </c>
      <c r="E3" s="57">
        <f>D3/$D$3</f>
        <v>1</v>
      </c>
      <c r="F3" s="58">
        <f>D3-B3</f>
        <v>2.61462401</v>
      </c>
      <c r="G3" s="59">
        <f>D3/B3-1</f>
        <v>0.08389935980107399</v>
      </c>
    </row>
    <row r="4" spans="1:7" ht="12.75">
      <c r="A4" s="60" t="s">
        <v>54</v>
      </c>
      <c r="B4" s="49">
        <v>-22.50029334</v>
      </c>
      <c r="C4" s="57">
        <f>B4/$B$3</f>
        <v>-0.7220006392285697</v>
      </c>
      <c r="D4" s="49">
        <v>-23.58671853</v>
      </c>
      <c r="E4" s="57">
        <f>D4/$D$3</f>
        <v>-0.698277368607991</v>
      </c>
      <c r="F4" s="61">
        <f>D4-B4</f>
        <v>-1.08642519</v>
      </c>
      <c r="G4" s="62">
        <f>D4/B4-1</f>
        <v>0.04828493449321414</v>
      </c>
    </row>
    <row r="5" spans="1:7" ht="12.75">
      <c r="A5" s="60" t="s">
        <v>6</v>
      </c>
      <c r="B5" s="49">
        <v>-4.768343279999999</v>
      </c>
      <c r="C5" s="57">
        <f>B5/$B$3</f>
        <v>-0.15300897833633553</v>
      </c>
      <c r="D5" s="49">
        <v>-5.20878472</v>
      </c>
      <c r="E5" s="57">
        <f>D5/$D$3</f>
        <v>-0.15420443006096748</v>
      </c>
      <c r="F5" s="61">
        <f>D5-B5</f>
        <v>-0.44044144000000074</v>
      </c>
      <c r="G5" s="62">
        <f>D5/B5-1</f>
        <v>0.09236781291467766</v>
      </c>
    </row>
    <row r="6" spans="1:7" s="34" customFormat="1" ht="12.75">
      <c r="A6" s="60" t="s">
        <v>9</v>
      </c>
      <c r="B6" s="50">
        <v>0.35092607000000003</v>
      </c>
      <c r="C6" s="57">
        <f>B6/$B$3</f>
        <v>0.011260690828929871</v>
      </c>
      <c r="D6" s="50">
        <v>0.54373229</v>
      </c>
      <c r="E6" s="57">
        <f>D6/$D$3</f>
        <v>0.01609702308549137</v>
      </c>
      <c r="F6" s="63">
        <f>D6-B6</f>
        <v>0.19280621999999997</v>
      </c>
      <c r="G6" s="62">
        <f>D6/B6-1</f>
        <v>0.5494211929025392</v>
      </c>
    </row>
    <row r="7" spans="1:7" ht="12.75">
      <c r="A7" s="64" t="s">
        <v>55</v>
      </c>
      <c r="B7" s="51">
        <f>SUM(B3:B6)</f>
        <v>4.2461030500000065</v>
      </c>
      <c r="C7" s="66">
        <f>B7/$B$3</f>
        <v>0.13625107326402458</v>
      </c>
      <c r="D7" s="51">
        <f>SUM(D3:D6)</f>
        <v>5.526666650000006</v>
      </c>
      <c r="E7" s="66">
        <f>D7/$D$3</f>
        <v>0.16361522441653292</v>
      </c>
      <c r="F7" s="67">
        <f>D7-B7</f>
        <v>1.2805635999999998</v>
      </c>
      <c r="G7" s="92">
        <v>-0.122</v>
      </c>
    </row>
    <row r="10" spans="1:5" ht="13.5">
      <c r="A10" s="128"/>
      <c r="B10" s="170">
        <f>B2</f>
        <v>42460</v>
      </c>
      <c r="C10" s="170">
        <f>D2</f>
        <v>42825</v>
      </c>
      <c r="D10" s="131" t="s">
        <v>90</v>
      </c>
      <c r="E10" s="133" t="s">
        <v>91</v>
      </c>
    </row>
    <row r="11" spans="1:5" ht="12.75">
      <c r="A11" s="56" t="s">
        <v>77</v>
      </c>
      <c r="B11" s="94"/>
      <c r="C11" s="94"/>
      <c r="D11" s="102"/>
      <c r="E11" s="72"/>
    </row>
    <row r="12" spans="1:5" ht="12.75">
      <c r="A12" s="60" t="s">
        <v>78</v>
      </c>
      <c r="B12" s="96">
        <v>525.376</v>
      </c>
      <c r="C12" s="96">
        <v>499.578</v>
      </c>
      <c r="D12" s="63">
        <f>C12-B12</f>
        <v>-25.798000000000002</v>
      </c>
      <c r="E12" s="62">
        <f>C12/B12-1</f>
        <v>-0.04910387988792786</v>
      </c>
    </row>
    <row r="13" spans="1:5" ht="12.75">
      <c r="A13" s="73" t="s">
        <v>79</v>
      </c>
      <c r="B13" s="125">
        <v>151</v>
      </c>
      <c r="C13" s="125">
        <v>157</v>
      </c>
      <c r="D13" s="126">
        <f>C13-B13</f>
        <v>6</v>
      </c>
      <c r="E13" s="127">
        <f>C13/B13-1</f>
        <v>0.039735099337748325</v>
      </c>
    </row>
    <row r="16" spans="1:5" ht="13.5">
      <c r="A16" s="134" t="s">
        <v>82</v>
      </c>
      <c r="B16" s="170">
        <f>B10</f>
        <v>42460</v>
      </c>
      <c r="C16" s="170">
        <f>C10</f>
        <v>42825</v>
      </c>
      <c r="D16" s="131" t="s">
        <v>90</v>
      </c>
      <c r="E16" s="133" t="s">
        <v>91</v>
      </c>
    </row>
    <row r="17" spans="1:5" ht="12.75">
      <c r="A17" s="56" t="s">
        <v>55</v>
      </c>
      <c r="B17" s="77">
        <f>B7</f>
        <v>4.2461030500000065</v>
      </c>
      <c r="C17" s="77">
        <f>D7</f>
        <v>5.526666650000006</v>
      </c>
      <c r="D17" s="58">
        <f>C17-B17</f>
        <v>1.2805635999999998</v>
      </c>
      <c r="E17" s="59">
        <f>C17/B17-1</f>
        <v>0.30158561507356674</v>
      </c>
    </row>
    <row r="18" spans="1:5" ht="12.75">
      <c r="A18" s="60" t="s">
        <v>62</v>
      </c>
      <c r="B18" s="79">
        <f>+Waste!B24</f>
        <v>278.3806403039077</v>
      </c>
      <c r="C18" s="79">
        <f>+Waste!C24</f>
        <v>306.8180192518695</v>
      </c>
      <c r="D18" s="102">
        <f>C18-B18</f>
        <v>28.437378947961804</v>
      </c>
      <c r="E18" s="72">
        <f>C18/B18-1</f>
        <v>0.1021528613373286</v>
      </c>
    </row>
    <row r="19" spans="1:5" ht="12.75">
      <c r="A19" s="73" t="s">
        <v>59</v>
      </c>
      <c r="B19" s="103">
        <f>B17/B18</f>
        <v>0.015252867603740486</v>
      </c>
      <c r="C19" s="103">
        <f>C17/C18</f>
        <v>0.018012848995883516</v>
      </c>
      <c r="D19" s="104"/>
      <c r="E19" s="82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2017-05-05T10:24:48Z</dcterms:modified>
  <cp:category/>
  <cp:version/>
  <cp:contentType/>
  <cp:contentStatus/>
</cp:coreProperties>
</file>