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32" windowWidth="15192" windowHeight="8448" tabRatio="741" activeTab="0"/>
  </bookViews>
  <sheets>
    <sheet name="P&amp;L" sheetId="1" r:id="rId1"/>
    <sheet name="NFD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<sst xmlns="http://schemas.openxmlformats.org/spreadsheetml/2006/main" count="168" uniqueCount="84">
  <si>
    <t xml:space="preserve">€ /000 </t>
  </si>
  <si>
    <t>Inc%</t>
  </si>
  <si>
    <t>a</t>
  </si>
  <si>
    <t>b</t>
  </si>
  <si>
    <t>c</t>
  </si>
  <si>
    <t>d=a+b+c</t>
  </si>
  <si>
    <t>e</t>
  </si>
  <si>
    <t>f</t>
  </si>
  <si>
    <t>Sales</t>
  </si>
  <si>
    <t>Other operating revenues</t>
  </si>
  <si>
    <t>Raw materials</t>
  </si>
  <si>
    <t>Personnel costs</t>
  </si>
  <si>
    <t>Services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</si>
  <si>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</si>
  <si>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</si>
  <si>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</si>
  <si>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</si>
  <si>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</si>
  <si>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</si>
  <si>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</si>
  <si>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</si>
  <si>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Profit and Loss account</t>
  </si>
  <si>
    <t>Cash and cash equivalents</t>
  </si>
  <si>
    <t>Other current financisal receivables</t>
  </si>
  <si>
    <t>Current bank debts</t>
  </si>
  <si>
    <t>Current part of long term financial debts</t>
  </si>
  <si>
    <t>Other current financial debts</t>
  </si>
  <si>
    <t>Short term leasings</t>
  </si>
  <si>
    <t>Current financial debts</t>
  </si>
  <si>
    <t>Net current financial debts</t>
  </si>
  <si>
    <t>Long term financial receivables</t>
  </si>
  <si>
    <t>Other long term financial debts</t>
  </si>
  <si>
    <t>Long term leasings</t>
  </si>
  <si>
    <t>Long term Financial debts</t>
  </si>
  <si>
    <t>Long term net financial debts</t>
  </si>
  <si>
    <t>Net financial debt</t>
  </si>
  <si>
    <t>Operating costs</t>
  </si>
  <si>
    <t>EBITDA</t>
  </si>
  <si>
    <t>Revenues</t>
  </si>
  <si>
    <t>- of which Trading (m cubic meter)</t>
  </si>
  <si>
    <t>('000 ton)</t>
  </si>
  <si>
    <t>Depuration</t>
  </si>
  <si>
    <t>Sewerage</t>
  </si>
  <si>
    <t>Urban Waste</t>
  </si>
  <si>
    <t>Special Waste</t>
  </si>
  <si>
    <t>Total waste treated</t>
  </si>
  <si>
    <t>WTE</t>
  </si>
  <si>
    <t>Sorting plants</t>
  </si>
  <si>
    <t>Composting plants</t>
  </si>
  <si>
    <t>Other treatments</t>
  </si>
  <si>
    <t>Public Ligthing</t>
  </si>
  <si>
    <t>Municipality served</t>
  </si>
  <si>
    <t>Tax</t>
  </si>
  <si>
    <t>Net Profit</t>
  </si>
  <si>
    <t>g=e+f</t>
  </si>
  <si>
    <t>h=d+g</t>
  </si>
  <si>
    <t>Commercialized waste</t>
  </si>
  <si>
    <t>Production from plants</t>
  </si>
  <si>
    <t>Var. Ass.</t>
  </si>
  <si>
    <t>Var. %</t>
  </si>
  <si>
    <t>Operating data</t>
  </si>
  <si>
    <t>Volumes distributed (m cubic meter)</t>
  </si>
  <si>
    <t>District Hearting: volumes sold (Gwh)</t>
  </si>
  <si>
    <t>Volumes sold (m cubic meter)</t>
  </si>
  <si>
    <t>(m€)</t>
  </si>
  <si>
    <t>Group EBITDA</t>
  </si>
  <si>
    <t>Incidence %</t>
  </si>
  <si>
    <t>inertisation plant (Chemical treatm.)</t>
  </si>
  <si>
    <t>Total financial operations</t>
  </si>
  <si>
    <t>Attributable to:</t>
  </si>
  <si>
    <t>Shareholders of the Parent Company</t>
  </si>
  <si>
    <t>Minority shareholders</t>
  </si>
  <si>
    <t>Aqueduct*</t>
  </si>
  <si>
    <t>of which non recurrent</t>
  </si>
  <si>
    <t>Long term bank debts and bond emissions</t>
  </si>
  <si>
    <t>Other non operating revenues</t>
  </si>
  <si>
    <r>
      <t xml:space="preserve">Net Financial Debts </t>
    </r>
    <r>
      <rPr>
        <i/>
        <sz val="9"/>
        <color indexed="9"/>
        <rFont val="Arial"/>
        <family val="2"/>
      </rPr>
      <t>(mln €)</t>
    </r>
  </si>
  <si>
    <t>Landfill</t>
  </si>
  <si>
    <r>
      <t xml:space="preserve">Profit &amp; Loss </t>
    </r>
    <r>
      <rPr>
        <i/>
        <sz val="9"/>
        <color indexed="8"/>
        <rFont val="Arial"/>
        <family val="2"/>
      </rPr>
      <t>(m€)</t>
    </r>
  </si>
  <si>
    <r>
      <t xml:space="preserve">Lighting towers </t>
    </r>
    <r>
      <rPr>
        <i/>
        <sz val="9"/>
        <color indexed="8"/>
        <rFont val="Arial"/>
        <family val="2"/>
      </rPr>
      <t>('000)</t>
    </r>
  </si>
  <si>
    <r>
      <t xml:space="preserve">Profit &amp; Loss </t>
    </r>
    <r>
      <rPr>
        <i/>
        <sz val="9"/>
        <color indexed="9"/>
        <rFont val="Arial"/>
        <family val="2"/>
      </rPr>
      <t>(m€)</t>
    </r>
  </si>
  <si>
    <r>
      <t xml:space="preserve">Volume sold </t>
    </r>
    <r>
      <rPr>
        <i/>
        <sz val="9"/>
        <color indexed="8"/>
        <rFont val="Arial"/>
        <family val="2"/>
      </rPr>
      <t>(million mc)</t>
    </r>
  </si>
  <si>
    <r>
      <t xml:space="preserve">Volumes sold </t>
    </r>
    <r>
      <rPr>
        <i/>
        <sz val="9"/>
        <color indexed="8"/>
        <rFont val="Arial"/>
        <family val="2"/>
      </rPr>
      <t>(Gw/h)</t>
    </r>
  </si>
  <si>
    <r>
      <t xml:space="preserve">Volumes distributed </t>
    </r>
    <r>
      <rPr>
        <i/>
        <sz val="9"/>
        <color indexed="8"/>
        <rFont val="Arial"/>
        <family val="2"/>
      </rPr>
      <t>(Gw/h)</t>
    </r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</si>
</sst>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#,##0.0;\(#,##0.0\)"/>
    <numFmt numFmtId="186" formatCode="0.000"/>
    <numFmt numFmtId="187" formatCode="0.0000"/>
    <numFmt numFmtId="188" formatCode="[$-410]dddd\ d\ mmmm\ yyyy"/>
    <numFmt numFmtId="189" formatCode="\(#,##0.0\);\+#,##0.0"/>
    <numFmt numFmtId="190" formatCode="\+#,##0;\(#,##0\)"/>
    <numFmt numFmtId="191" formatCode="\+0.0\ &quot;p.p&quot;;\(0.0\)\ &quot;p.p.&quot;"/>
    <numFmt numFmtId="192" formatCode="&quot;Sì&quot;;&quot;Sì&quot;;&quot;No&quot;"/>
    <numFmt numFmtId="193" formatCode="&quot;Vero&quot;;&quot;Vero&quot;;&quot;Falso&quot;"/>
    <numFmt numFmtId="194" formatCode="&quot;Attivo&quot;;&quot;Attivo&quot;;&quot;Inattivo&quot;"/>
    <numFmt numFmtId="195" formatCode="[$€-2]\ #.##000_);[Red]\([$€-2]\ #.##000\)"/>
  </numFmts>
  <fonts count="5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sz val="9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4"/>
        <bgColor indexed="64"/>
      </patternFill>
    </fill>
    <fill>
      <patternFill patternType="solid">
        <fgColor rgb="FFCFEBFD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5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37" fontId="6" fillId="34" borderId="0" xfId="46" applyFont="1" applyFill="1" applyAlignment="1" applyProtection="1">
      <alignment vertical="center" wrapText="1"/>
      <protection hidden="1"/>
    </xf>
    <xf numFmtId="37" fontId="8" fillId="34" borderId="0" xfId="46" applyFont="1" applyFill="1" applyAlignment="1" applyProtection="1">
      <alignment vertical="center" wrapText="1"/>
      <protection hidden="1"/>
    </xf>
    <xf numFmtId="37" fontId="6" fillId="34" borderId="10" xfId="46" applyFont="1" applyFill="1" applyBorder="1" applyAlignment="1" applyProtection="1">
      <alignment vertical="center" wrapText="1"/>
      <protection hidden="1"/>
    </xf>
    <xf numFmtId="37" fontId="4" fillId="34" borderId="0" xfId="46" applyFont="1" applyFill="1" applyAlignment="1" applyProtection="1">
      <alignment horizontal="right" vertical="center" wrapText="1"/>
      <protection hidden="1"/>
    </xf>
    <xf numFmtId="49" fontId="4" fillId="34" borderId="0" xfId="46" applyNumberFormat="1" applyFont="1" applyFill="1" applyAlignment="1" applyProtection="1">
      <alignment horizontal="right" vertical="center" wrapText="1"/>
      <protection hidden="1"/>
    </xf>
    <xf numFmtId="37" fontId="6" fillId="34" borderId="0" xfId="46" applyFont="1" applyFill="1" applyBorder="1" applyAlignment="1" applyProtection="1">
      <alignment vertical="center" wrapText="1"/>
      <protection hidden="1"/>
    </xf>
    <xf numFmtId="0" fontId="10" fillId="34" borderId="0" xfId="0" applyFont="1" applyFill="1" applyAlignment="1">
      <alignment horizontal="left" vertical="center"/>
    </xf>
    <xf numFmtId="37" fontId="8" fillId="34" borderId="11" xfId="46" applyFont="1" applyFill="1" applyBorder="1" applyAlignment="1" applyProtection="1">
      <alignment vertical="center" wrapText="1"/>
      <protection hidden="1"/>
    </xf>
    <xf numFmtId="37" fontId="48" fillId="35" borderId="12" xfId="46" applyFont="1" applyFill="1" applyBorder="1" applyAlignment="1" applyProtection="1">
      <alignment horizontal="left" vertical="center"/>
      <protection hidden="1"/>
    </xf>
    <xf numFmtId="172" fontId="49" fillId="35" borderId="12" xfId="46" applyNumberFormat="1" applyFont="1" applyFill="1" applyBorder="1" applyAlignment="1" applyProtection="1" quotePrefix="1">
      <alignment horizontal="center" vertical="center" wrapText="1"/>
      <protection/>
    </xf>
    <xf numFmtId="37" fontId="8" fillId="36" borderId="11" xfId="46" applyFont="1" applyFill="1" applyBorder="1" applyAlignment="1" applyProtection="1">
      <alignment horizontal="left" vertical="center" wrapText="1"/>
      <protection hidden="1"/>
    </xf>
    <xf numFmtId="172" fontId="7" fillId="36" borderId="11" xfId="46" applyNumberFormat="1" applyFont="1" applyFill="1" applyBorder="1" applyAlignment="1" applyProtection="1" quotePrefix="1">
      <alignment horizontal="right" vertical="center" wrapText="1"/>
      <protection/>
    </xf>
    <xf numFmtId="185" fontId="9" fillId="34" borderId="0" xfId="46" applyNumberFormat="1" applyFont="1" applyFill="1" applyBorder="1" applyAlignment="1" applyProtection="1">
      <alignment vertical="center"/>
      <protection locked="0"/>
    </xf>
    <xf numFmtId="185" fontId="5" fillId="34" borderId="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vertical="center"/>
      <protection hidden="1"/>
    </xf>
    <xf numFmtId="185" fontId="9" fillId="34" borderId="10" xfId="46" applyNumberFormat="1" applyFont="1" applyFill="1" applyBorder="1" applyAlignment="1" applyProtection="1">
      <alignment vertical="center"/>
      <protection locked="0"/>
    </xf>
    <xf numFmtId="185" fontId="8" fillId="34" borderId="0" xfId="46" applyNumberFormat="1" applyFont="1" applyFill="1" applyAlignment="1" applyProtection="1">
      <alignment horizontal="right" vertical="center"/>
      <protection hidden="1"/>
    </xf>
    <xf numFmtId="185" fontId="5" fillId="34" borderId="0" xfId="0" applyNumberFormat="1" applyFont="1" applyFill="1" applyAlignment="1">
      <alignment vertical="center"/>
    </xf>
    <xf numFmtId="185" fontId="10" fillId="34" borderId="0" xfId="0" applyNumberFormat="1" applyFont="1" applyFill="1" applyAlignment="1">
      <alignment vertical="center"/>
    </xf>
    <xf numFmtId="185" fontId="5" fillId="34" borderId="11" xfId="46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37" fontId="6" fillId="34" borderId="10" xfId="46" applyFont="1" applyFill="1" applyBorder="1" applyAlignment="1" applyProtection="1">
      <alignment vertical="center"/>
      <protection hidden="1"/>
    </xf>
    <xf numFmtId="37" fontId="8" fillId="34" borderId="0" xfId="46" applyFont="1" applyFill="1" applyAlignment="1" applyProtection="1">
      <alignment vertical="center"/>
      <protection hidden="1"/>
    </xf>
    <xf numFmtId="178" fontId="8" fillId="34" borderId="0" xfId="43" applyNumberFormat="1" applyFont="1" applyFill="1" applyAlignment="1" applyProtection="1">
      <alignment horizontal="right" vertical="center"/>
      <protection hidden="1"/>
    </xf>
    <xf numFmtId="178" fontId="6" fillId="34" borderId="10" xfId="43" applyNumberFormat="1" applyFont="1" applyFill="1" applyBorder="1" applyAlignment="1" applyProtection="1">
      <alignment horizontal="right" vertical="center"/>
      <protection hidden="1"/>
    </xf>
    <xf numFmtId="184" fontId="8" fillId="34" borderId="0" xfId="43" applyNumberFormat="1" applyFont="1" applyFill="1" applyAlignment="1" applyProtection="1">
      <alignment horizontal="right" vertical="center"/>
      <protection hidden="1"/>
    </xf>
    <xf numFmtId="184" fontId="9" fillId="34" borderId="10" xfId="43" applyNumberFormat="1" applyFont="1" applyFill="1" applyBorder="1" applyAlignment="1" applyProtection="1">
      <alignment vertical="center"/>
      <protection locked="0"/>
    </xf>
    <xf numFmtId="184" fontId="6" fillId="34" borderId="10" xfId="43" applyNumberFormat="1" applyFont="1" applyFill="1" applyBorder="1" applyAlignment="1" applyProtection="1">
      <alignment horizontal="right" vertical="center"/>
      <protection hidden="1"/>
    </xf>
    <xf numFmtId="37" fontId="6" fillId="34" borderId="0" xfId="46" applyFont="1" applyFill="1" applyAlignment="1" applyProtection="1">
      <alignment vertical="center"/>
      <protection hidden="1"/>
    </xf>
    <xf numFmtId="184" fontId="5" fillId="34" borderId="0" xfId="43" applyNumberFormat="1" applyFont="1" applyFill="1" applyBorder="1" applyAlignment="1" applyProtection="1">
      <alignment vertical="center"/>
      <protection locked="0"/>
    </xf>
    <xf numFmtId="37" fontId="8" fillId="34" borderId="0" xfId="46" applyFont="1" applyFill="1" applyAlignment="1" applyProtection="1">
      <alignment horizontal="left" vertical="center"/>
      <protection hidden="1"/>
    </xf>
    <xf numFmtId="178" fontId="6" fillId="34" borderId="0" xfId="43" applyNumberFormat="1" applyFont="1" applyFill="1" applyBorder="1" applyAlignment="1" applyProtection="1">
      <alignment vertical="center"/>
      <protection hidden="1"/>
    </xf>
    <xf numFmtId="37" fontId="48" fillId="35" borderId="13" xfId="46" applyFont="1" applyFill="1" applyBorder="1" applyAlignment="1" applyProtection="1">
      <alignment horizontal="left" vertical="center"/>
      <protection hidden="1"/>
    </xf>
    <xf numFmtId="37" fontId="48" fillId="35" borderId="11" xfId="46" applyFont="1" applyFill="1" applyBorder="1" applyAlignment="1" applyProtection="1">
      <alignment horizontal="left" vertical="center"/>
      <protection hidden="1"/>
    </xf>
    <xf numFmtId="172" fontId="49" fillId="35" borderId="11" xfId="46" applyNumberFormat="1" applyFont="1" applyFill="1" applyBorder="1" applyAlignment="1" applyProtection="1" quotePrefix="1">
      <alignment horizontal="right" vertical="center" wrapText="1"/>
      <protection/>
    </xf>
    <xf numFmtId="178" fontId="6" fillId="34" borderId="11" xfId="43" applyNumberFormat="1" applyFont="1" applyFill="1" applyBorder="1" applyAlignment="1" applyProtection="1">
      <alignment horizontal="center" vertical="center"/>
      <protection hidden="1"/>
    </xf>
    <xf numFmtId="181" fontId="4" fillId="34" borderId="0" xfId="49" applyNumberFormat="1" applyFont="1" applyFill="1" applyBorder="1" applyAlignment="1">
      <alignment wrapText="1"/>
    </xf>
    <xf numFmtId="0" fontId="48" fillId="37" borderId="14" xfId="0" applyFont="1" applyFill="1" applyBorder="1" applyAlignment="1">
      <alignment horizontal="center" vertical="center" wrapText="1"/>
    </xf>
    <xf numFmtId="15" fontId="48" fillId="37" borderId="10" xfId="0" applyNumberFormat="1" applyFont="1" applyFill="1" applyBorder="1" applyAlignment="1">
      <alignment horizontal="right" vertical="center" wrapText="1"/>
    </xf>
    <xf numFmtId="15" fontId="49" fillId="37" borderId="10" xfId="0" applyNumberFormat="1" applyFont="1" applyFill="1" applyBorder="1" applyAlignment="1">
      <alignment horizontal="right" vertical="center" wrapText="1"/>
    </xf>
    <xf numFmtId="0" fontId="49" fillId="37" borderId="10" xfId="0" applyFont="1" applyFill="1" applyBorder="1" applyAlignment="1">
      <alignment horizontal="right" vertical="center" wrapText="1"/>
    </xf>
    <xf numFmtId="0" fontId="48" fillId="37" borderId="10" xfId="0" applyFont="1" applyFill="1" applyBorder="1" applyAlignment="1">
      <alignment horizontal="right" vertical="center" wrapText="1"/>
    </xf>
    <xf numFmtId="15" fontId="48" fillId="37" borderId="15" xfId="0" applyNumberFormat="1" applyFont="1" applyFill="1" applyBorder="1" applyAlignment="1">
      <alignment horizontal="right" vertical="center" wrapText="1"/>
    </xf>
    <xf numFmtId="0" fontId="48" fillId="37" borderId="15" xfId="0" applyFont="1" applyFill="1" applyBorder="1" applyAlignment="1">
      <alignment horizontal="right" vertical="center" wrapText="1"/>
    </xf>
    <xf numFmtId="0" fontId="50" fillId="37" borderId="14" xfId="0" applyFont="1" applyFill="1" applyBorder="1" applyAlignment="1">
      <alignment horizontal="center" vertical="center" wrapText="1"/>
    </xf>
    <xf numFmtId="183" fontId="5" fillId="34" borderId="0" xfId="0" applyNumberFormat="1" applyFont="1" applyFill="1" applyAlignment="1">
      <alignment vertical="center"/>
    </xf>
    <xf numFmtId="183" fontId="9" fillId="34" borderId="0" xfId="0" applyNumberFormat="1" applyFont="1" applyFill="1" applyAlignment="1">
      <alignment vertical="center"/>
    </xf>
    <xf numFmtId="180" fontId="3" fillId="34" borderId="0" xfId="49" applyNumberFormat="1" applyFont="1" applyFill="1" applyBorder="1" applyAlignment="1">
      <alignment vertical="center" wrapText="1"/>
    </xf>
    <xf numFmtId="182" fontId="6" fillId="34" borderId="0" xfId="0" applyNumberFormat="1" applyFont="1" applyFill="1" applyBorder="1" applyAlignment="1">
      <alignment vertical="center" wrapText="1"/>
    </xf>
    <xf numFmtId="181" fontId="6" fillId="34" borderId="16" xfId="49" applyNumberFormat="1" applyFont="1" applyFill="1" applyBorder="1" applyAlignment="1">
      <alignment vertical="center" wrapText="1"/>
    </xf>
    <xf numFmtId="182" fontId="8" fillId="34" borderId="0" xfId="0" applyNumberFormat="1" applyFont="1" applyFill="1" applyBorder="1" applyAlignment="1">
      <alignment vertical="center" wrapText="1"/>
    </xf>
    <xf numFmtId="181" fontId="4" fillId="34" borderId="0" xfId="49" applyNumberFormat="1" applyFont="1" applyFill="1" applyBorder="1" applyAlignment="1">
      <alignment vertical="center" wrapText="1"/>
    </xf>
    <xf numFmtId="189" fontId="8" fillId="34" borderId="0" xfId="0" applyNumberFormat="1" applyFont="1" applyFill="1" applyBorder="1" applyAlignment="1">
      <alignment vertical="center" wrapText="1"/>
    </xf>
    <xf numFmtId="181" fontId="8" fillId="34" borderId="16" xfId="49" applyNumberFormat="1" applyFont="1" applyFill="1" applyBorder="1" applyAlignment="1">
      <alignment vertical="center" wrapText="1"/>
    </xf>
    <xf numFmtId="184" fontId="8" fillId="34" borderId="0" xfId="43" applyNumberFormat="1" applyFont="1" applyFill="1" applyBorder="1" applyAlignment="1">
      <alignment vertical="center" wrapText="1"/>
    </xf>
    <xf numFmtId="180" fontId="4" fillId="34" borderId="0" xfId="49" applyNumberFormat="1" applyFont="1" applyFill="1" applyBorder="1" applyAlignment="1">
      <alignment vertical="center" wrapText="1"/>
    </xf>
    <xf numFmtId="183" fontId="9" fillId="34" borderId="10" xfId="0" applyNumberFormat="1" applyFont="1" applyFill="1" applyBorder="1" applyAlignment="1">
      <alignment vertical="center"/>
    </xf>
    <xf numFmtId="180" fontId="3" fillId="34" borderId="10" xfId="49" applyNumberFormat="1" applyFont="1" applyFill="1" applyBorder="1" applyAlignment="1">
      <alignment vertical="center" wrapText="1"/>
    </xf>
    <xf numFmtId="182" fontId="6" fillId="34" borderId="10" xfId="0" applyNumberFormat="1" applyFont="1" applyFill="1" applyBorder="1" applyAlignment="1">
      <alignment vertical="center" wrapText="1"/>
    </xf>
    <xf numFmtId="181" fontId="6" fillId="34" borderId="15" xfId="49" applyNumberFormat="1" applyFont="1" applyFill="1" applyBorder="1" applyAlignment="1">
      <alignment vertical="center" wrapText="1"/>
    </xf>
    <xf numFmtId="178" fontId="8" fillId="34" borderId="0" xfId="43" applyNumberFormat="1" applyFont="1" applyFill="1" applyBorder="1" applyAlignment="1">
      <alignment vertical="center" wrapText="1"/>
    </xf>
    <xf numFmtId="182" fontId="8" fillId="34" borderId="0" xfId="43" applyNumberFormat="1" applyFont="1" applyFill="1" applyBorder="1" applyAlignment="1">
      <alignment vertical="center" wrapText="1"/>
    </xf>
    <xf numFmtId="178" fontId="4" fillId="34" borderId="0" xfId="43" applyNumberFormat="1" applyFont="1" applyFill="1" applyBorder="1" applyAlignment="1">
      <alignment vertical="center" wrapText="1"/>
    </xf>
    <xf numFmtId="181" fontId="4" fillId="34" borderId="16" xfId="49" applyNumberFormat="1" applyFont="1" applyFill="1" applyBorder="1" applyAlignment="1">
      <alignment vertical="center" wrapText="1"/>
    </xf>
    <xf numFmtId="183" fontId="5" fillId="34" borderId="11" xfId="0" applyNumberFormat="1" applyFont="1" applyFill="1" applyBorder="1" applyAlignment="1">
      <alignment vertical="center"/>
    </xf>
    <xf numFmtId="182" fontId="8" fillId="34" borderId="11" xfId="43" applyNumberFormat="1" applyFont="1" applyFill="1" applyBorder="1" applyAlignment="1">
      <alignment vertical="center" wrapText="1"/>
    </xf>
    <xf numFmtId="181" fontId="8" fillId="34" borderId="17" xfId="49" applyNumberFormat="1" applyFont="1" applyFill="1" applyBorder="1" applyAlignment="1">
      <alignment vertical="center" wrapText="1"/>
    </xf>
    <xf numFmtId="0" fontId="48" fillId="38" borderId="14" xfId="0" applyFont="1" applyFill="1" applyBorder="1" applyAlignment="1">
      <alignment horizontal="center" vertical="center" wrapText="1"/>
    </xf>
    <xf numFmtId="15" fontId="48" fillId="38" borderId="10" xfId="0" applyNumberFormat="1" applyFont="1" applyFill="1" applyBorder="1" applyAlignment="1">
      <alignment horizontal="right" vertical="center" wrapText="1"/>
    </xf>
    <xf numFmtId="15" fontId="49" fillId="38" borderId="10" xfId="0" applyNumberFormat="1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right" vertical="center" wrapText="1"/>
    </xf>
    <xf numFmtId="15" fontId="48" fillId="38" borderId="15" xfId="0" applyNumberFormat="1" applyFont="1" applyFill="1" applyBorder="1" applyAlignment="1">
      <alignment horizontal="right" vertical="center" wrapText="1"/>
    </xf>
    <xf numFmtId="0" fontId="48" fillId="38" borderId="15" xfId="0" applyFont="1" applyFill="1" applyBorder="1" applyAlignment="1">
      <alignment horizontal="right" vertical="center" wrapText="1"/>
    </xf>
    <xf numFmtId="0" fontId="50" fillId="38" borderId="14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15" fontId="48" fillId="35" borderId="10" xfId="0" applyNumberFormat="1" applyFont="1" applyFill="1" applyBorder="1" applyAlignment="1">
      <alignment horizontal="right" vertical="center" wrapText="1"/>
    </xf>
    <xf numFmtId="15" fontId="49" fillId="35" borderId="10" xfId="0" applyNumberFormat="1" applyFont="1" applyFill="1" applyBorder="1" applyAlignment="1">
      <alignment horizontal="right" vertical="center" wrapText="1"/>
    </xf>
    <xf numFmtId="0" fontId="48" fillId="35" borderId="10" xfId="0" applyFont="1" applyFill="1" applyBorder="1" applyAlignment="1">
      <alignment horizontal="right" vertical="center" wrapText="1"/>
    </xf>
    <xf numFmtId="15" fontId="48" fillId="35" borderId="15" xfId="0" applyNumberFormat="1" applyFont="1" applyFill="1" applyBorder="1" applyAlignment="1">
      <alignment horizontal="right" vertical="center" wrapText="1"/>
    </xf>
    <xf numFmtId="0" fontId="48" fillId="35" borderId="15" xfId="0" applyFont="1" applyFill="1" applyBorder="1" applyAlignment="1">
      <alignment horizontal="right" vertical="center" wrapText="1"/>
    </xf>
    <xf numFmtId="0" fontId="50" fillId="35" borderId="14" xfId="0" applyFont="1" applyFill="1" applyBorder="1" applyAlignment="1">
      <alignment horizontal="center" vertical="center" wrapText="1"/>
    </xf>
    <xf numFmtId="183" fontId="6" fillId="34" borderId="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182" fontId="8" fillId="34" borderId="11" xfId="0" applyNumberFormat="1" applyFont="1" applyFill="1" applyBorder="1" applyAlignment="1">
      <alignment vertical="center" wrapText="1"/>
    </xf>
    <xf numFmtId="180" fontId="8" fillId="34" borderId="11" xfId="49" applyNumberFormat="1" applyFont="1" applyFill="1" applyBorder="1" applyAlignment="1">
      <alignment vertical="center" wrapText="1"/>
    </xf>
    <xf numFmtId="191" fontId="8" fillId="34" borderId="11" xfId="0" applyNumberFormat="1" applyFont="1" applyFill="1" applyBorder="1" applyAlignment="1" quotePrefix="1">
      <alignment horizontal="right" vertical="center" wrapText="1"/>
    </xf>
    <xf numFmtId="0" fontId="5" fillId="34" borderId="17" xfId="0" applyFont="1" applyFill="1" applyBorder="1" applyAlignment="1">
      <alignment vertical="center"/>
    </xf>
    <xf numFmtId="0" fontId="48" fillId="39" borderId="14" xfId="0" applyFont="1" applyFill="1" applyBorder="1" applyAlignment="1">
      <alignment horizontal="center" vertical="center" wrapText="1"/>
    </xf>
    <xf numFmtId="15" fontId="48" fillId="39" borderId="10" xfId="0" applyNumberFormat="1" applyFont="1" applyFill="1" applyBorder="1" applyAlignment="1">
      <alignment horizontal="right" vertical="center" wrapText="1"/>
    </xf>
    <xf numFmtId="15" fontId="49" fillId="39" borderId="10" xfId="0" applyNumberFormat="1" applyFont="1" applyFill="1" applyBorder="1" applyAlignment="1">
      <alignment horizontal="right" vertical="center" wrapText="1"/>
    </xf>
    <xf numFmtId="0" fontId="48" fillId="39" borderId="10" xfId="0" applyFont="1" applyFill="1" applyBorder="1" applyAlignment="1">
      <alignment horizontal="right" vertical="center" wrapText="1"/>
    </xf>
    <xf numFmtId="15" fontId="48" fillId="39" borderId="15" xfId="0" applyNumberFormat="1" applyFont="1" applyFill="1" applyBorder="1" applyAlignment="1">
      <alignment horizontal="right" vertical="center" wrapText="1"/>
    </xf>
    <xf numFmtId="0" fontId="49" fillId="39" borderId="10" xfId="0" applyFont="1" applyFill="1" applyBorder="1" applyAlignment="1">
      <alignment horizontal="right" vertical="center" wrapText="1"/>
    </xf>
    <xf numFmtId="0" fontId="48" fillId="39" borderId="15" xfId="0" applyFont="1" applyFill="1" applyBorder="1" applyAlignment="1">
      <alignment horizontal="right" vertical="center" wrapText="1"/>
    </xf>
    <xf numFmtId="0" fontId="50" fillId="39" borderId="14" xfId="0" applyFont="1" applyFill="1" applyBorder="1" applyAlignment="1">
      <alignment horizontal="center" vertical="center" wrapText="1"/>
    </xf>
    <xf numFmtId="178" fontId="6" fillId="34" borderId="10" xfId="43" applyNumberFormat="1" applyFont="1" applyFill="1" applyBorder="1" applyAlignment="1">
      <alignment vertical="center" wrapText="1"/>
    </xf>
    <xf numFmtId="184" fontId="8" fillId="34" borderId="11" xfId="43" applyNumberFormat="1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1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15" fontId="6" fillId="33" borderId="15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wrapText="1"/>
    </xf>
    <xf numFmtId="0" fontId="8" fillId="34" borderId="18" xfId="0" applyFont="1" applyFill="1" applyBorder="1" applyAlignment="1">
      <alignment horizontal="left" wrapText="1"/>
    </xf>
    <xf numFmtId="182" fontId="8" fillId="34" borderId="0" xfId="0" applyNumberFormat="1" applyFont="1" applyFill="1" applyBorder="1" applyAlignment="1">
      <alignment wrapText="1"/>
    </xf>
    <xf numFmtId="181" fontId="8" fillId="34" borderId="16" xfId="49" applyNumberFormat="1" applyFont="1" applyFill="1" applyBorder="1" applyAlignment="1">
      <alignment wrapText="1"/>
    </xf>
    <xf numFmtId="182" fontId="8" fillId="34" borderId="0" xfId="43" applyNumberFormat="1" applyFont="1" applyFill="1" applyBorder="1" applyAlignment="1">
      <alignment wrapText="1"/>
    </xf>
    <xf numFmtId="0" fontId="6" fillId="34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wrapText="1"/>
    </xf>
    <xf numFmtId="183" fontId="5" fillId="34" borderId="0" xfId="0" applyNumberFormat="1" applyFont="1" applyFill="1" applyAlignment="1">
      <alignment/>
    </xf>
    <xf numFmtId="0" fontId="8" fillId="34" borderId="13" xfId="0" applyFont="1" applyFill="1" applyBorder="1" applyAlignment="1">
      <alignment wrapText="1"/>
    </xf>
    <xf numFmtId="182" fontId="8" fillId="34" borderId="11" xfId="0" applyNumberFormat="1" applyFont="1" applyFill="1" applyBorder="1" applyAlignment="1">
      <alignment wrapText="1"/>
    </xf>
    <xf numFmtId="181" fontId="8" fillId="34" borderId="17" xfId="49" applyNumberFormat="1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8" fillId="34" borderId="13" xfId="0" applyFont="1" applyFill="1" applyBorder="1" applyAlignment="1">
      <alignment horizontal="left" wrapText="1"/>
    </xf>
    <xf numFmtId="180" fontId="8" fillId="34" borderId="11" xfId="49" applyNumberFormat="1" applyFont="1" applyFill="1" applyBorder="1" applyAlignment="1">
      <alignment wrapText="1"/>
    </xf>
    <xf numFmtId="191" fontId="8" fillId="34" borderId="11" xfId="0" applyNumberFormat="1" applyFont="1" applyFill="1" applyBorder="1" applyAlignment="1" quotePrefix="1">
      <alignment horizontal="right" wrapText="1"/>
    </xf>
    <xf numFmtId="0" fontId="5" fillId="34" borderId="17" xfId="0" applyFont="1" applyFill="1" applyBorder="1" applyAlignment="1">
      <alignment/>
    </xf>
    <xf numFmtId="180" fontId="5" fillId="34" borderId="0" xfId="0" applyNumberFormat="1" applyFont="1" applyFill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8" fillId="34" borderId="16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wrapText="1"/>
    </xf>
    <xf numFmtId="180" fontId="5" fillId="34" borderId="0" xfId="0" applyNumberFormat="1" applyFont="1" applyFill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183" fontId="5" fillId="34" borderId="0" xfId="0" applyNumberFormat="1" applyFont="1" applyFill="1" applyBorder="1" applyAlignment="1">
      <alignment vertical="center"/>
    </xf>
    <xf numFmtId="181" fontId="8" fillId="34" borderId="0" xfId="49" applyNumberFormat="1" applyFont="1" applyFill="1" applyBorder="1" applyAlignment="1">
      <alignment vertical="center" wrapText="1"/>
    </xf>
    <xf numFmtId="0" fontId="4" fillId="34" borderId="18" xfId="0" applyFont="1" applyFill="1" applyBorder="1" applyAlignment="1" quotePrefix="1">
      <alignment horizontal="right" wrapText="1"/>
    </xf>
    <xf numFmtId="0" fontId="4" fillId="34" borderId="0" xfId="0" applyFont="1" applyFill="1" applyBorder="1" applyAlignment="1">
      <alignment horizontal="left" wrapText="1"/>
    </xf>
    <xf numFmtId="178" fontId="4" fillId="34" borderId="0" xfId="43" applyNumberFormat="1" applyFont="1" applyFill="1" applyBorder="1" applyAlignment="1">
      <alignment wrapText="1"/>
    </xf>
    <xf numFmtId="182" fontId="4" fillId="34" borderId="0" xfId="0" applyNumberFormat="1" applyFont="1" applyFill="1" applyBorder="1" applyAlignment="1">
      <alignment wrapText="1"/>
    </xf>
    <xf numFmtId="184" fontId="6" fillId="34" borderId="0" xfId="0" applyNumberFormat="1" applyFont="1" applyFill="1" applyBorder="1" applyAlignment="1">
      <alignment vertical="center" wrapText="1"/>
    </xf>
    <xf numFmtId="184" fontId="5" fillId="34" borderId="0" xfId="0" applyNumberFormat="1" applyFont="1" applyFill="1" applyAlignment="1">
      <alignment vertical="center"/>
    </xf>
    <xf numFmtId="178" fontId="6" fillId="34" borderId="0" xfId="43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1</xdr:col>
      <xdr:colOff>1238250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</xdr:col>
      <xdr:colOff>1247775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6667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914400</xdr:colOff>
      <xdr:row>0</xdr:row>
      <xdr:rowOff>28575</xdr:rowOff>
    </xdr:from>
    <xdr:to>
      <xdr:col>0</xdr:col>
      <xdr:colOff>1162050</xdr:colOff>
      <xdr:row>1</xdr:row>
      <xdr:rowOff>133350</xdr:rowOff>
    </xdr:to>
    <xdr:pic>
      <xdr:nvPicPr>
        <xdr:cNvPr id="1" name="Picture 13" descr="icona g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133350</xdr:rowOff>
    </xdr:to>
    <xdr:pic>
      <xdr:nvPicPr>
        <xdr:cNvPr id="1" name="Picture 12" descr="icona elettricit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28575</xdr:rowOff>
    </xdr:from>
    <xdr:to>
      <xdr:col>0</xdr:col>
      <xdr:colOff>1190625</xdr:colOff>
      <xdr:row>1</xdr:row>
      <xdr:rowOff>142875</xdr:rowOff>
    </xdr:to>
    <xdr:pic>
      <xdr:nvPicPr>
        <xdr:cNvPr id="1" name="Picture 11" descr="icona acq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8575"/>
          <a:ext cx="247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923925</xdr:colOff>
      <xdr:row>0</xdr:row>
      <xdr:rowOff>28575</xdr:rowOff>
    </xdr:from>
    <xdr:to>
      <xdr:col>0</xdr:col>
      <xdr:colOff>1171575</xdr:colOff>
      <xdr:row>1</xdr:row>
      <xdr:rowOff>123825</xdr:rowOff>
    </xdr:to>
    <xdr:pic>
      <xdr:nvPicPr>
        <xdr:cNvPr id="1" name="Picture 14" descr="icona rifiu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8575"/>
          <a:ext cx="247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4977"/>
  </sheetPr>
  <dimension ref="B4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8515625" style="4" customWidth="1"/>
    <col min="2" max="2" width="34.140625" style="4" customWidth="1"/>
    <col min="3" max="4" width="13.00390625" style="4" customWidth="1"/>
    <col min="5" max="16384" width="8.8515625" style="4" customWidth="1"/>
  </cols>
  <sheetData>
    <row r="3" ht="25.5" customHeight="1"/>
    <row r="4" spans="2:4" ht="14.25" customHeight="1">
      <c r="B4" s="13" t="s">
        <v>21</v>
      </c>
      <c r="C4" s="14"/>
      <c r="D4" s="14"/>
    </row>
    <row r="5" spans="2:4" ht="11.25">
      <c r="B5" s="15" t="s">
        <v>0</v>
      </c>
      <c r="C5" s="16">
        <v>43738</v>
      </c>
      <c r="D5" s="16">
        <v>43373</v>
      </c>
    </row>
    <row r="6" spans="2:4" ht="12">
      <c r="B6" s="5" t="s">
        <v>8</v>
      </c>
      <c r="C6" s="17">
        <v>5063.2</v>
      </c>
      <c r="D6" s="17">
        <v>4348.4</v>
      </c>
    </row>
    <row r="7" spans="2:4" ht="11.25">
      <c r="B7" s="6" t="s">
        <v>9</v>
      </c>
      <c r="C7" s="18">
        <v>366.7</v>
      </c>
      <c r="D7" s="18">
        <v>321.1</v>
      </c>
    </row>
    <row r="8" spans="2:4" ht="11.25">
      <c r="B8" s="6" t="s">
        <v>10</v>
      </c>
      <c r="C8" s="19">
        <v>-2504.9</v>
      </c>
      <c r="D8" s="19">
        <v>-1966.6</v>
      </c>
    </row>
    <row r="9" spans="2:4" ht="11.25">
      <c r="B9" s="6" t="s">
        <v>12</v>
      </c>
      <c r="C9" s="18">
        <v>-1698.4</v>
      </c>
      <c r="D9" s="18">
        <v>-1529.2</v>
      </c>
    </row>
    <row r="10" spans="2:4" ht="11.25">
      <c r="B10" s="6" t="s">
        <v>11</v>
      </c>
      <c r="C10" s="18">
        <v>-418.7</v>
      </c>
      <c r="D10" s="18">
        <v>-410.1</v>
      </c>
    </row>
    <row r="11" spans="2:4" ht="11.25">
      <c r="B11" s="6" t="s">
        <v>13</v>
      </c>
      <c r="C11" s="18">
        <v>-380.3</v>
      </c>
      <c r="D11" s="18">
        <v>-372.2</v>
      </c>
    </row>
    <row r="12" spans="2:4" ht="11.25">
      <c r="B12" s="6" t="s">
        <v>14</v>
      </c>
      <c r="C12" s="18">
        <v>-45.6</v>
      </c>
      <c r="D12" s="18">
        <v>-42.9</v>
      </c>
    </row>
    <row r="13" spans="2:4" ht="11.25">
      <c r="B13" s="6" t="s">
        <v>15</v>
      </c>
      <c r="C13" s="18">
        <v>23.5</v>
      </c>
      <c r="D13" s="18">
        <v>28</v>
      </c>
    </row>
    <row r="14" spans="2:4" ht="11.25">
      <c r="B14" s="6"/>
      <c r="C14" s="19"/>
      <c r="D14" s="19"/>
    </row>
    <row r="15" spans="2:4" ht="12">
      <c r="B15" s="7" t="s">
        <v>16</v>
      </c>
      <c r="C15" s="20">
        <f>SUM(C6:C13)</f>
        <v>405.4999999999994</v>
      </c>
      <c r="D15" s="20">
        <f>SUM(D6:D13)</f>
        <v>376.50000000000006</v>
      </c>
    </row>
    <row r="16" spans="2:4" ht="11.25">
      <c r="B16" s="6"/>
      <c r="C16" s="22"/>
      <c r="D16" s="22"/>
    </row>
    <row r="17" spans="2:4" ht="11.25">
      <c r="B17" s="6" t="s">
        <v>17</v>
      </c>
      <c r="C17" s="21">
        <v>9.3</v>
      </c>
      <c r="D17" s="21">
        <v>9.7</v>
      </c>
    </row>
    <row r="18" spans="2:4" ht="11.25">
      <c r="B18" s="6" t="s">
        <v>18</v>
      </c>
      <c r="C18" s="21">
        <v>98</v>
      </c>
      <c r="D18" s="21">
        <v>73.6</v>
      </c>
    </row>
    <row r="19" spans="2:4" ht="11.25">
      <c r="B19" s="6" t="s">
        <v>19</v>
      </c>
      <c r="C19" s="21">
        <v>-174.4</v>
      </c>
      <c r="D19" s="21">
        <v>-144</v>
      </c>
    </row>
    <row r="20" spans="2:4" ht="11.25">
      <c r="B20" s="8" t="s">
        <v>73</v>
      </c>
      <c r="C20" s="22"/>
      <c r="D20" s="22"/>
    </row>
    <row r="21" spans="2:4" ht="12">
      <c r="B21" s="7" t="s">
        <v>68</v>
      </c>
      <c r="C21" s="20">
        <f>SUM(C17:C19)</f>
        <v>-67.10000000000001</v>
      </c>
      <c r="D21" s="20">
        <f>SUM(D17:D19)</f>
        <v>-60.7</v>
      </c>
    </row>
    <row r="22" spans="2:4" ht="11.25">
      <c r="B22" s="6"/>
      <c r="C22" s="22"/>
      <c r="D22" s="22"/>
    </row>
    <row r="23" spans="2:4" ht="11.25">
      <c r="B23" s="6" t="s">
        <v>75</v>
      </c>
      <c r="C23" s="21">
        <v>0</v>
      </c>
      <c r="D23" s="21">
        <v>0</v>
      </c>
    </row>
    <row r="24" spans="2:4" ht="11.25">
      <c r="B24" s="6"/>
      <c r="C24" s="22"/>
      <c r="D24" s="22"/>
    </row>
    <row r="25" spans="2:4" ht="12">
      <c r="B25" s="7" t="s">
        <v>20</v>
      </c>
      <c r="C25" s="20">
        <f>C15+C21+C23</f>
        <v>338.39999999999935</v>
      </c>
      <c r="D25" s="20">
        <f>D15+D21+D23</f>
        <v>315.80000000000007</v>
      </c>
    </row>
    <row r="26" spans="2:4" ht="12">
      <c r="B26" s="9"/>
      <c r="C26" s="17"/>
      <c r="D26" s="17"/>
    </row>
    <row r="27" spans="2:4" ht="11.25">
      <c r="B27" s="6" t="s">
        <v>52</v>
      </c>
      <c r="C27" s="21">
        <v>-96.4</v>
      </c>
      <c r="D27" s="21">
        <v>-95.1</v>
      </c>
    </row>
    <row r="28" spans="3:4" ht="11.25">
      <c r="C28" s="22"/>
      <c r="D28" s="22"/>
    </row>
    <row r="29" spans="2:4" ht="12">
      <c r="B29" s="7" t="s">
        <v>53</v>
      </c>
      <c r="C29" s="20">
        <f>C25+C27</f>
        <v>241.99999999999935</v>
      </c>
      <c r="D29" s="20">
        <f>D25+D27</f>
        <v>220.70000000000007</v>
      </c>
    </row>
    <row r="30" spans="2:4" ht="6" customHeight="1">
      <c r="B30" s="10"/>
      <c r="C30" s="17"/>
      <c r="D30" s="17"/>
    </row>
    <row r="31" spans="2:4" ht="11.25">
      <c r="B31" s="11" t="s">
        <v>69</v>
      </c>
      <c r="C31" s="23"/>
      <c r="D31" s="23"/>
    </row>
    <row r="32" spans="2:4" ht="11.25">
      <c r="B32" s="6" t="s">
        <v>70</v>
      </c>
      <c r="C32" s="18">
        <f>+C29-C33</f>
        <v>230.79999999999936</v>
      </c>
      <c r="D32" s="18">
        <f>+D29-D33</f>
        <v>208.70000000000007</v>
      </c>
    </row>
    <row r="33" spans="2:4" ht="11.25">
      <c r="B33" s="12" t="s">
        <v>71</v>
      </c>
      <c r="C33" s="24">
        <v>11.2</v>
      </c>
      <c r="D33" s="24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21:D21 C25:D25 C29:D33" unlockedFormula="1"/>
    <ignoredError sqref="C15:D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54977"/>
  </sheetPr>
  <dimension ref="A5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4" bestFit="1" customWidth="1"/>
    <col min="2" max="2" width="49.57421875" style="4" bestFit="1" customWidth="1"/>
    <col min="3" max="4" width="15.421875" style="4" customWidth="1"/>
    <col min="5" max="16384" width="8.8515625" style="4" customWidth="1"/>
  </cols>
  <sheetData>
    <row r="5" spans="1:4" ht="12">
      <c r="A5" s="39"/>
      <c r="B5" s="40" t="s">
        <v>76</v>
      </c>
      <c r="C5" s="41">
        <v>43738</v>
      </c>
      <c r="D5" s="41">
        <v>43465</v>
      </c>
    </row>
    <row r="6" spans="1:4" ht="12">
      <c r="A6" s="25" t="s">
        <v>2</v>
      </c>
      <c r="B6" s="28" t="s">
        <v>22</v>
      </c>
      <c r="C6" s="42">
        <v>736.5</v>
      </c>
      <c r="D6" s="42">
        <v>535.5</v>
      </c>
    </row>
    <row r="7" spans="2:4" ht="11.25">
      <c r="B7" s="29"/>
      <c r="C7" s="30"/>
      <c r="D7" s="30"/>
    </row>
    <row r="8" spans="1:4" s="26" customFormat="1" ht="12">
      <c r="A8" s="25" t="s">
        <v>3</v>
      </c>
      <c r="B8" s="28" t="s">
        <v>23</v>
      </c>
      <c r="C8" s="31">
        <v>47.3</v>
      </c>
      <c r="D8" s="31">
        <v>37.3</v>
      </c>
    </row>
    <row r="9" spans="2:4" ht="11.25">
      <c r="B9" s="29"/>
      <c r="C9" s="30"/>
      <c r="D9" s="30"/>
    </row>
    <row r="10" spans="2:4" ht="11.25">
      <c r="B10" s="29" t="s">
        <v>24</v>
      </c>
      <c r="C10" s="32">
        <v>-85.1</v>
      </c>
      <c r="D10" s="32">
        <v>-70.3</v>
      </c>
    </row>
    <row r="11" spans="2:4" ht="11.25">
      <c r="B11" s="29" t="s">
        <v>25</v>
      </c>
      <c r="C11" s="32">
        <v>-439.5</v>
      </c>
      <c r="D11" s="32">
        <v>-451.5</v>
      </c>
    </row>
    <row r="12" spans="2:4" ht="11.25">
      <c r="B12" s="29" t="s">
        <v>26</v>
      </c>
      <c r="C12" s="32">
        <v>-135.9</v>
      </c>
      <c r="D12" s="32">
        <v>-76.1</v>
      </c>
    </row>
    <row r="13" spans="2:4" ht="11.25">
      <c r="B13" s="29" t="s">
        <v>27</v>
      </c>
      <c r="C13" s="32">
        <v>-17.5</v>
      </c>
      <c r="D13" s="32">
        <v>-1.7</v>
      </c>
    </row>
    <row r="14" spans="1:4" ht="12">
      <c r="A14" s="25" t="s">
        <v>4</v>
      </c>
      <c r="B14" s="28" t="s">
        <v>28</v>
      </c>
      <c r="C14" s="33">
        <f>+C10+C11+C12+C13</f>
        <v>-678</v>
      </c>
      <c r="D14" s="33">
        <f>+D10+D11+D12+D13</f>
        <v>-599.6</v>
      </c>
    </row>
    <row r="15" spans="2:4" ht="11.25">
      <c r="B15" s="29"/>
      <c r="C15" s="32"/>
      <c r="D15" s="32"/>
    </row>
    <row r="16" spans="1:4" ht="12">
      <c r="A16" s="25" t="s">
        <v>5</v>
      </c>
      <c r="B16" s="28" t="s">
        <v>29</v>
      </c>
      <c r="C16" s="34">
        <f>+C14+C8+C6</f>
        <v>105.79999999999995</v>
      </c>
      <c r="D16" s="34">
        <f>+D14+D8+D6</f>
        <v>-26.800000000000068</v>
      </c>
    </row>
    <row r="17" spans="2:4" ht="12">
      <c r="B17" s="35"/>
      <c r="C17" s="30"/>
      <c r="D17" s="30"/>
    </row>
    <row r="18" spans="1:4" ht="12">
      <c r="A18" s="25" t="s">
        <v>6</v>
      </c>
      <c r="B18" s="28" t="s">
        <v>30</v>
      </c>
      <c r="C18" s="31">
        <v>130.7</v>
      </c>
      <c r="D18" s="31">
        <v>118.4</v>
      </c>
    </row>
    <row r="19" spans="2:4" ht="11.25">
      <c r="B19" s="29"/>
      <c r="C19" s="30"/>
      <c r="D19" s="30"/>
    </row>
    <row r="20" spans="2:4" ht="11.25">
      <c r="B20" s="29" t="s">
        <v>74</v>
      </c>
      <c r="C20" s="36">
        <v>-2864.2</v>
      </c>
      <c r="D20" s="36">
        <v>-2644.3</v>
      </c>
    </row>
    <row r="21" spans="2:4" ht="11.25">
      <c r="B21" s="29" t="s">
        <v>31</v>
      </c>
      <c r="C21" s="36">
        <v>-20.3</v>
      </c>
      <c r="D21" s="36">
        <v>-20.7</v>
      </c>
    </row>
    <row r="22" spans="2:4" ht="11.25">
      <c r="B22" s="29" t="s">
        <v>32</v>
      </c>
      <c r="C22" s="36">
        <v>-92.7</v>
      </c>
      <c r="D22" s="36">
        <v>-12.2</v>
      </c>
    </row>
    <row r="23" spans="1:4" ht="12">
      <c r="A23" s="25" t="s">
        <v>7</v>
      </c>
      <c r="B23" s="28" t="s">
        <v>33</v>
      </c>
      <c r="C23" s="33">
        <f>SUM(C20:C22)</f>
        <v>-2977.2</v>
      </c>
      <c r="D23" s="33">
        <f>SUM(D20:D22)</f>
        <v>-2677.2</v>
      </c>
    </row>
    <row r="24" spans="2:4" ht="12">
      <c r="B24" s="37"/>
      <c r="C24" s="33"/>
      <c r="D24" s="33"/>
    </row>
    <row r="25" spans="1:4" ht="12">
      <c r="A25" s="25" t="s">
        <v>54</v>
      </c>
      <c r="B25" s="28" t="s">
        <v>34</v>
      </c>
      <c r="C25" s="33">
        <f>C16+C23</f>
        <v>-2871.3999999999996</v>
      </c>
      <c r="D25" s="33">
        <f>D16+D23</f>
        <v>-2704</v>
      </c>
    </row>
    <row r="26" spans="2:4" ht="12">
      <c r="B26" s="37"/>
      <c r="C26" s="33"/>
      <c r="D26" s="33"/>
    </row>
    <row r="27" spans="1:4" ht="12">
      <c r="A27" s="25" t="s">
        <v>55</v>
      </c>
      <c r="B27" s="28" t="s">
        <v>35</v>
      </c>
      <c r="C27" s="33">
        <f>C18+C25</f>
        <v>-2740.7</v>
      </c>
      <c r="D27" s="33">
        <f>D18+D25</f>
        <v>-2585.6</v>
      </c>
    </row>
    <row r="28" spans="2:4" ht="12">
      <c r="B28" s="37"/>
      <c r="C28" s="38"/>
      <c r="D28" s="38"/>
    </row>
    <row r="29" spans="2:4" ht="12">
      <c r="B29" s="37"/>
      <c r="C29" s="38"/>
      <c r="D29" s="38"/>
    </row>
    <row r="30" ht="11.25">
      <c r="B30" s="2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4:D28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O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spans="1:15" s="121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7" ht="12">
      <c r="A3" s="44" t="s">
        <v>80</v>
      </c>
      <c r="B3" s="45">
        <v>43738</v>
      </c>
      <c r="C3" s="46" t="s">
        <v>1</v>
      </c>
      <c r="D3" s="45">
        <v>43373</v>
      </c>
      <c r="E3" s="47" t="s">
        <v>1</v>
      </c>
      <c r="F3" s="48" t="s">
        <v>58</v>
      </c>
      <c r="G3" s="49" t="s">
        <v>59</v>
      </c>
    </row>
    <row r="4" spans="1:7" ht="12">
      <c r="A4" s="108" t="s">
        <v>38</v>
      </c>
      <c r="B4" s="148">
        <v>2093.1611646499996</v>
      </c>
      <c r="C4" s="54">
        <f>B4/$B$4</f>
        <v>1</v>
      </c>
      <c r="D4" s="53">
        <v>1509.39450833</v>
      </c>
      <c r="E4" s="54">
        <f>D4/$D$4</f>
        <v>1</v>
      </c>
      <c r="F4" s="55">
        <f>B4-D4</f>
        <v>583.7666563199996</v>
      </c>
      <c r="G4" s="56">
        <f>B4/D4-1</f>
        <v>0.3867555189172387</v>
      </c>
    </row>
    <row r="5" spans="1:15" ht="12">
      <c r="A5" s="109" t="s">
        <v>36</v>
      </c>
      <c r="B5" s="57">
        <v>-1777.0737497500002</v>
      </c>
      <c r="C5" s="58">
        <f>B5/$B$4</f>
        <v>-0.8489904073139763</v>
      </c>
      <c r="D5" s="57">
        <v>-1211.9515776100002</v>
      </c>
      <c r="E5" s="58">
        <f>D5/$D$4</f>
        <v>-0.8029389075695712</v>
      </c>
      <c r="F5" s="59">
        <f>B5-D5</f>
        <v>-565.12217214</v>
      </c>
      <c r="G5" s="60">
        <f>B5/D5-1</f>
        <v>0.46629104873516103</v>
      </c>
      <c r="H5" s="121"/>
      <c r="I5" s="121"/>
      <c r="J5" s="121"/>
      <c r="K5" s="121"/>
      <c r="L5" s="121"/>
      <c r="M5" s="121"/>
      <c r="N5" s="121"/>
      <c r="O5" s="121"/>
    </row>
    <row r="6" spans="1:15" s="121" customFormat="1" ht="12">
      <c r="A6" s="109" t="s">
        <v>11</v>
      </c>
      <c r="B6" s="57">
        <v>-84.48150919</v>
      </c>
      <c r="C6" s="58">
        <f>B6/$B$4</f>
        <v>-0.04036072836471064</v>
      </c>
      <c r="D6" s="57">
        <v>-82.87355186</v>
      </c>
      <c r="E6" s="58">
        <f>D6/$D$4</f>
        <v>-0.05490516323111022</v>
      </c>
      <c r="F6" s="59">
        <f>B6-D6</f>
        <v>-1.6079573299999907</v>
      </c>
      <c r="G6" s="60">
        <f>B6/D6-1</f>
        <v>0.01940253909614431</v>
      </c>
      <c r="H6" s="3"/>
      <c r="I6" s="3"/>
      <c r="J6" s="3"/>
      <c r="K6" s="3"/>
      <c r="L6" s="3"/>
      <c r="M6" s="3"/>
      <c r="N6" s="3"/>
      <c r="O6" s="3"/>
    </row>
    <row r="7" spans="1:7" ht="11.25">
      <c r="A7" s="109" t="s">
        <v>15</v>
      </c>
      <c r="B7" s="61">
        <v>8.23702185</v>
      </c>
      <c r="C7" s="62">
        <f>B7/$B$4</f>
        <v>0.0039352067051068775</v>
      </c>
      <c r="D7" s="61">
        <v>7.65837949</v>
      </c>
      <c r="E7" s="62">
        <f>D7/$D$4</f>
        <v>0.005073809032519444</v>
      </c>
      <c r="F7" s="57">
        <f>B7-D7</f>
        <v>0.5786423599999999</v>
      </c>
      <c r="G7" s="60">
        <f>B7/D7-1</f>
        <v>0.07555676246594567</v>
      </c>
    </row>
    <row r="8" spans="1:7" ht="12">
      <c r="A8" s="113" t="s">
        <v>37</v>
      </c>
      <c r="B8" s="63">
        <f>SUM(B4:B7)</f>
        <v>239.84292755999942</v>
      </c>
      <c r="C8" s="64">
        <f>B8/$B$4</f>
        <v>0.11458407102641993</v>
      </c>
      <c r="D8" s="63">
        <f>SUM(D4:D7)</f>
        <v>222.2277583499998</v>
      </c>
      <c r="E8" s="64">
        <f>D8/$D$4</f>
        <v>0.14722973823183805</v>
      </c>
      <c r="F8" s="65">
        <f>B8-D8</f>
        <v>17.615169209999635</v>
      </c>
      <c r="G8" s="66">
        <f>B8/D8-1</f>
        <v>0.07926628671768565</v>
      </c>
    </row>
    <row r="9" spans="8:15" ht="12">
      <c r="H9" s="121"/>
      <c r="I9" s="121"/>
      <c r="J9" s="121"/>
      <c r="K9" s="121"/>
      <c r="L9" s="121"/>
      <c r="M9" s="121"/>
      <c r="N9" s="121"/>
      <c r="O9" s="121"/>
    </row>
    <row r="10" spans="1:5" ht="15" customHeight="1">
      <c r="A10" s="44" t="s">
        <v>60</v>
      </c>
      <c r="B10" s="45">
        <f>B3</f>
        <v>43738</v>
      </c>
      <c r="C10" s="45">
        <f>D3</f>
        <v>43373</v>
      </c>
      <c r="D10" s="45" t="s">
        <v>58</v>
      </c>
      <c r="E10" s="50" t="s">
        <v>59</v>
      </c>
    </row>
    <row r="11" spans="1:5" ht="11.25">
      <c r="A11" s="109" t="s">
        <v>61</v>
      </c>
      <c r="B11" s="67">
        <v>2044.0491920165255</v>
      </c>
      <c r="C11" s="67">
        <v>2090.3984151970003</v>
      </c>
      <c r="D11" s="68">
        <f>B11-C11</f>
        <v>-46.34922318047484</v>
      </c>
      <c r="E11" s="60">
        <f>B11/C11-1</f>
        <v>-0.022172435093482767</v>
      </c>
    </row>
    <row r="12" spans="1:5" ht="11.25">
      <c r="A12" s="109" t="s">
        <v>63</v>
      </c>
      <c r="B12" s="67">
        <v>6714.957095425361</v>
      </c>
      <c r="C12" s="67">
        <v>3957.5148308799166</v>
      </c>
      <c r="D12" s="68">
        <f>B12-C12</f>
        <v>2757.4422645454447</v>
      </c>
      <c r="E12" s="60">
        <f>B12/C12-1</f>
        <v>0.6967610691006187</v>
      </c>
    </row>
    <row r="13" spans="1:5" ht="11.25">
      <c r="A13" s="142" t="s">
        <v>39</v>
      </c>
      <c r="B13" s="69">
        <v>5108.4</v>
      </c>
      <c r="C13" s="69">
        <v>2377</v>
      </c>
      <c r="D13" s="68">
        <f>B13-C13</f>
        <v>2731.3999999999996</v>
      </c>
      <c r="E13" s="70">
        <f>B13/C13-1</f>
        <v>1.1490954985275557</v>
      </c>
    </row>
    <row r="14" spans="1:5" ht="11.25">
      <c r="A14" s="122" t="s">
        <v>62</v>
      </c>
      <c r="B14" s="71">
        <v>330.8055763087483</v>
      </c>
      <c r="C14" s="71">
        <v>336.09625535004096</v>
      </c>
      <c r="D14" s="72">
        <f>B14-C14</f>
        <v>-5.2906790412926625</v>
      </c>
      <c r="E14" s="73">
        <f>B14/C14-1</f>
        <v>-0.01574155902386498</v>
      </c>
    </row>
    <row r="15" spans="1:5" ht="11.25">
      <c r="A15" s="143"/>
      <c r="B15" s="144"/>
      <c r="C15" s="144"/>
      <c r="D15" s="145"/>
      <c r="E15" s="43"/>
    </row>
    <row r="16" spans="1:5" ht="12">
      <c r="A16" s="51" t="s">
        <v>64</v>
      </c>
      <c r="B16" s="45">
        <f>B10</f>
        <v>43738</v>
      </c>
      <c r="C16" s="45">
        <f>C10</f>
        <v>43373</v>
      </c>
      <c r="D16" s="45" t="s">
        <v>58</v>
      </c>
      <c r="E16" s="50" t="s">
        <v>59</v>
      </c>
    </row>
    <row r="17" spans="1:7" s="121" customFormat="1" ht="12">
      <c r="A17" s="108" t="s">
        <v>37</v>
      </c>
      <c r="B17" s="116">
        <f>B8</f>
        <v>239.84292755999942</v>
      </c>
      <c r="C17" s="116">
        <f>D8</f>
        <v>222.2277583499998</v>
      </c>
      <c r="D17" s="110">
        <f>B17-C17</f>
        <v>17.615169209999635</v>
      </c>
      <c r="E17" s="111">
        <f>B17/C17-1</f>
        <v>0.07926628671768565</v>
      </c>
      <c r="F17" s="3"/>
      <c r="G17" s="3"/>
    </row>
    <row r="18" spans="1:5" ht="11.25">
      <c r="A18" s="109" t="s">
        <v>65</v>
      </c>
      <c r="B18" s="52">
        <v>785.8315788900013</v>
      </c>
      <c r="C18" s="52">
        <v>748.6442449927792</v>
      </c>
      <c r="D18" s="110">
        <f>B18-C18</f>
        <v>37.18733389722206</v>
      </c>
      <c r="E18" s="111">
        <f>B18/C18-1</f>
        <v>0.04967290424783899</v>
      </c>
    </row>
    <row r="19" spans="1:5" ht="11.25">
      <c r="A19" s="122" t="s">
        <v>66</v>
      </c>
      <c r="B19" s="123">
        <f>+B17/B18</f>
        <v>0.3052090727873027</v>
      </c>
      <c r="C19" s="123">
        <f>+C17/C18</f>
        <v>0.2968402680396524</v>
      </c>
      <c r="D19" s="124">
        <f>+(B19-C19)*100</f>
        <v>0.8368804747650282</v>
      </c>
      <c r="E19" s="125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8 D8" formulaRange="1"/>
    <ignoredError sqref="C8" formula="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3" customWidth="1"/>
    <col min="2" max="7" width="10.7109375" style="3" customWidth="1"/>
    <col min="8" max="16384" width="8.8515625" style="3" customWidth="1"/>
  </cols>
  <sheetData>
    <row r="1" ht="12"/>
    <row r="2" ht="12">
      <c r="A2" s="121"/>
    </row>
    <row r="3" spans="1:7" ht="12">
      <c r="A3" s="74" t="s">
        <v>80</v>
      </c>
      <c r="B3" s="75">
        <f>+Gas!B3</f>
        <v>43738</v>
      </c>
      <c r="C3" s="76" t="s">
        <v>1</v>
      </c>
      <c r="D3" s="75">
        <f>+Gas!D3</f>
        <v>43373</v>
      </c>
      <c r="E3" s="76" t="s">
        <v>1</v>
      </c>
      <c r="F3" s="77" t="s">
        <v>58</v>
      </c>
      <c r="G3" s="78" t="s">
        <v>59</v>
      </c>
    </row>
    <row r="4" spans="1:7" ht="12">
      <c r="A4" s="108" t="s">
        <v>38</v>
      </c>
      <c r="B4" s="146">
        <v>1936.3222697699998</v>
      </c>
      <c r="C4" s="54">
        <f>B4/$B$4</f>
        <v>1</v>
      </c>
      <c r="D4" s="146">
        <v>1840.5768022999998</v>
      </c>
      <c r="E4" s="54">
        <f>+D4/D$4</f>
        <v>1</v>
      </c>
      <c r="F4" s="55">
        <f>B4-D4</f>
        <v>95.74546747</v>
      </c>
      <c r="G4" s="56">
        <f>B4/D4-1</f>
        <v>0.05201927317042987</v>
      </c>
    </row>
    <row r="5" spans="1:7" ht="11.25">
      <c r="A5" s="109" t="s">
        <v>36</v>
      </c>
      <c r="B5" s="57">
        <v>-1779.5331739899998</v>
      </c>
      <c r="C5" s="58">
        <f>B5/$B$4</f>
        <v>-0.9190273756451586</v>
      </c>
      <c r="D5" s="57">
        <v>-1682.3621723899996</v>
      </c>
      <c r="E5" s="58">
        <f>+D5/D$4</f>
        <v>-0.9140407345608758</v>
      </c>
      <c r="F5" s="59">
        <f>B5-D5</f>
        <v>-97.17100160000018</v>
      </c>
      <c r="G5" s="60">
        <f>B5/D5-1</f>
        <v>0.05775867003830504</v>
      </c>
    </row>
    <row r="6" spans="1:7" ht="11.25">
      <c r="A6" s="109" t="s">
        <v>11</v>
      </c>
      <c r="B6" s="57">
        <v>-33.591954300000005</v>
      </c>
      <c r="C6" s="58">
        <f>B6/$B$4</f>
        <v>-0.017348328232567465</v>
      </c>
      <c r="D6" s="57">
        <v>-33.11380482</v>
      </c>
      <c r="E6" s="58">
        <f>+D6/D$4</f>
        <v>-0.01799099324658483</v>
      </c>
      <c r="F6" s="59">
        <f>B6-D6</f>
        <v>-0.4781494800000061</v>
      </c>
      <c r="G6" s="60">
        <f>B6/D6-1</f>
        <v>0.014439581395104817</v>
      </c>
    </row>
    <row r="7" spans="1:7" ht="11.25">
      <c r="A7" s="109" t="s">
        <v>15</v>
      </c>
      <c r="B7" s="67">
        <v>5.92329</v>
      </c>
      <c r="C7" s="62">
        <f>B7/$B$4</f>
        <v>0.003059041406730079</v>
      </c>
      <c r="D7" s="67">
        <v>8.146183079999998</v>
      </c>
      <c r="E7" s="62">
        <f>+D7/D$4</f>
        <v>0.004425885988468648</v>
      </c>
      <c r="F7" s="57">
        <f>B7-D7</f>
        <v>-2.2228930799999986</v>
      </c>
      <c r="G7" s="60">
        <f>B7/D7-1</f>
        <v>-0.27287541394171555</v>
      </c>
    </row>
    <row r="8" spans="1:7" ht="12">
      <c r="A8" s="113" t="s">
        <v>37</v>
      </c>
      <c r="B8" s="89">
        <f>SUM(B4:B7)</f>
        <v>129.12043148000004</v>
      </c>
      <c r="C8" s="64">
        <f>B8/$B$4</f>
        <v>0.066683337529004</v>
      </c>
      <c r="D8" s="89">
        <f>SUM(D4:D7)</f>
        <v>133.2470081700002</v>
      </c>
      <c r="E8" s="64">
        <f>+D8/D$4</f>
        <v>0.07239415818100807</v>
      </c>
      <c r="F8" s="65">
        <f>B8-D8</f>
        <v>-4.126576690000178</v>
      </c>
      <c r="G8" s="66">
        <f>B8/D8-1</f>
        <v>-0.03096937594827931</v>
      </c>
    </row>
    <row r="10" spans="1:5" ht="12">
      <c r="A10" s="74" t="s">
        <v>60</v>
      </c>
      <c r="B10" s="75">
        <f>+B3</f>
        <v>43738</v>
      </c>
      <c r="C10" s="75">
        <f>+D3</f>
        <v>43373</v>
      </c>
      <c r="D10" s="77" t="s">
        <v>58</v>
      </c>
      <c r="E10" s="79" t="s">
        <v>59</v>
      </c>
    </row>
    <row r="11" spans="1:5" ht="11.25">
      <c r="A11" s="115" t="s">
        <v>82</v>
      </c>
      <c r="B11" s="61">
        <v>9586.78956860393</v>
      </c>
      <c r="C11" s="61">
        <v>8937.062591283</v>
      </c>
      <c r="D11" s="112">
        <f>B11-C11</f>
        <v>649.72697732093</v>
      </c>
      <c r="E11" s="111">
        <f>B11/C11-1</f>
        <v>0.0727002827477854</v>
      </c>
    </row>
    <row r="12" spans="1:5" ht="11.25">
      <c r="A12" s="117" t="s">
        <v>83</v>
      </c>
      <c r="B12" s="103">
        <v>2287.943294455275</v>
      </c>
      <c r="C12" s="103">
        <v>2314.3586147035767</v>
      </c>
      <c r="D12" s="118">
        <f>B12-C12</f>
        <v>-26.41532024830167</v>
      </c>
      <c r="E12" s="119">
        <f>B12/C12-1</f>
        <v>-0.011413667735190147</v>
      </c>
    </row>
    <row r="14" spans="1:5" ht="12">
      <c r="A14" s="80" t="s">
        <v>64</v>
      </c>
      <c r="B14" s="75">
        <f>+B10</f>
        <v>43738</v>
      </c>
      <c r="C14" s="75">
        <f>+D3</f>
        <v>43373</v>
      </c>
      <c r="D14" s="77" t="s">
        <v>58</v>
      </c>
      <c r="E14" s="79" t="s">
        <v>59</v>
      </c>
    </row>
    <row r="15" spans="1:7" s="121" customFormat="1" ht="12">
      <c r="A15" s="108" t="s">
        <v>37</v>
      </c>
      <c r="B15" s="116">
        <f>B8</f>
        <v>129.12043148000004</v>
      </c>
      <c r="C15" s="116">
        <f>D8</f>
        <v>133.2470081700002</v>
      </c>
      <c r="D15" s="110">
        <f>B15-C15</f>
        <v>-4.126576690000178</v>
      </c>
      <c r="E15" s="111">
        <f>B15/C15-1</f>
        <v>-0.03096937594827931</v>
      </c>
      <c r="F15" s="3"/>
      <c r="G15" s="3"/>
    </row>
    <row r="16" spans="1:5" ht="11.25">
      <c r="A16" s="109" t="s">
        <v>65</v>
      </c>
      <c r="B16" s="116">
        <f>+Gas!B18</f>
        <v>785.8315788900013</v>
      </c>
      <c r="C16" s="116">
        <f>+Gas!C18</f>
        <v>748.6442449927792</v>
      </c>
      <c r="D16" s="110">
        <f>B16-C16</f>
        <v>37.18733389722206</v>
      </c>
      <c r="E16" s="111">
        <f>B16/C16-1</f>
        <v>0.04967290424783899</v>
      </c>
    </row>
    <row r="17" spans="1:5" ht="11.25">
      <c r="A17" s="122" t="s">
        <v>66</v>
      </c>
      <c r="B17" s="123">
        <f>+B15/B16</f>
        <v>0.16431056596425478</v>
      </c>
      <c r="C17" s="123">
        <f>+C15/C16</f>
        <v>0.17798441524289738</v>
      </c>
      <c r="D17" s="124">
        <f>+(B17-C17)*100</f>
        <v>-1.3673849278642596</v>
      </c>
      <c r="E17" s="125"/>
    </row>
    <row r="19" ht="11.25">
      <c r="D19" s="126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8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3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81" t="s">
        <v>80</v>
      </c>
      <c r="B3" s="82">
        <f>+Electricity!B3</f>
        <v>43738</v>
      </c>
      <c r="C3" s="83" t="s">
        <v>1</v>
      </c>
      <c r="D3" s="82">
        <f>+Electricity!D3</f>
        <v>43373</v>
      </c>
      <c r="E3" s="83" t="s">
        <v>1</v>
      </c>
      <c r="F3" s="84" t="s">
        <v>58</v>
      </c>
      <c r="G3" s="85" t="s">
        <v>59</v>
      </c>
    </row>
    <row r="4" spans="1:7" ht="12">
      <c r="A4" s="127" t="s">
        <v>38</v>
      </c>
      <c r="B4" s="88">
        <v>676.4549443100002</v>
      </c>
      <c r="C4" s="54">
        <f>B4/$B$4</f>
        <v>1</v>
      </c>
      <c r="D4" s="88">
        <v>644.32022401</v>
      </c>
      <c r="E4" s="54">
        <f>D4/$D$4</f>
        <v>1</v>
      </c>
      <c r="F4" s="55">
        <f>B4-D4</f>
        <v>32.134720300000254</v>
      </c>
      <c r="G4" s="56">
        <f>B4/D4-1</f>
        <v>0.04987383462838735</v>
      </c>
    </row>
    <row r="5" spans="1:7" ht="11.25">
      <c r="A5" s="128" t="s">
        <v>36</v>
      </c>
      <c r="B5" s="57">
        <v>-345.04306493</v>
      </c>
      <c r="C5" s="58">
        <f>B5/$B$4</f>
        <v>-0.510075457105206</v>
      </c>
      <c r="D5" s="57">
        <v>-329.6626908900001</v>
      </c>
      <c r="E5" s="58">
        <f>D5/$D$4</f>
        <v>-0.5116441772358269</v>
      </c>
      <c r="F5" s="59">
        <f>B5-D5</f>
        <v>-15.380374039999936</v>
      </c>
      <c r="G5" s="60">
        <f>B5/D5-1</f>
        <v>0.04665488229340453</v>
      </c>
    </row>
    <row r="6" spans="1:7" ht="11.25">
      <c r="A6" s="128" t="s">
        <v>11</v>
      </c>
      <c r="B6" s="57">
        <v>-134.87387158</v>
      </c>
      <c r="C6" s="58">
        <f>B6/$B$4</f>
        <v>-0.19938337758411168</v>
      </c>
      <c r="D6" s="57">
        <v>-133.05663828000002</v>
      </c>
      <c r="E6" s="58">
        <f>D6/$D$4</f>
        <v>-0.206507002763171</v>
      </c>
      <c r="F6" s="59">
        <f>B6-D6</f>
        <v>-1.817233299999998</v>
      </c>
      <c r="G6" s="60">
        <f>B6/D6-1</f>
        <v>0.01365759216143636</v>
      </c>
    </row>
    <row r="7" spans="1:7" ht="11.25">
      <c r="A7" s="128" t="s">
        <v>15</v>
      </c>
      <c r="B7" s="67">
        <v>3.4366955100000003</v>
      </c>
      <c r="C7" s="62">
        <f>B7/$B$4</f>
        <v>0.0050804499825269364</v>
      </c>
      <c r="D7" s="67">
        <v>4.55608346</v>
      </c>
      <c r="E7" s="62">
        <f>D7/$D$4</f>
        <v>0.007071147684368338</v>
      </c>
      <c r="F7" s="68">
        <f>B7-D7</f>
        <v>-1.1193879499999997</v>
      </c>
      <c r="G7" s="60">
        <f>B7/D7-1</f>
        <v>-0.24569083508404377</v>
      </c>
    </row>
    <row r="8" spans="1:7" ht="12">
      <c r="A8" s="129" t="s">
        <v>37</v>
      </c>
      <c r="B8" s="89">
        <f>SUM(B4:B7)</f>
        <v>199.97470331000017</v>
      </c>
      <c r="C8" s="64">
        <f>B8/$B$4</f>
        <v>0.29562161529320924</v>
      </c>
      <c r="D8" s="89">
        <f>SUM(D4:D7)</f>
        <v>186.15697829999985</v>
      </c>
      <c r="E8" s="64">
        <f>D8/$D$4</f>
        <v>0.2889199676853705</v>
      </c>
      <c r="F8" s="65">
        <f>B8-D8</f>
        <v>13.817725010000316</v>
      </c>
      <c r="G8" s="66">
        <f>B8/D8-1</f>
        <v>0.07422619950208076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5" ht="12">
      <c r="A10" s="81" t="s">
        <v>60</v>
      </c>
      <c r="B10" s="82">
        <f>+B3</f>
        <v>43738</v>
      </c>
      <c r="C10" s="82">
        <f>+D3</f>
        <v>43373</v>
      </c>
      <c r="D10" s="84" t="s">
        <v>58</v>
      </c>
      <c r="E10" s="86" t="s">
        <v>59</v>
      </c>
    </row>
    <row r="11" spans="1:5" ht="12">
      <c r="A11" s="127" t="s">
        <v>81</v>
      </c>
      <c r="B11" s="130"/>
      <c r="C11" s="130"/>
      <c r="D11" s="130"/>
      <c r="E11" s="132"/>
    </row>
    <row r="12" spans="1:5" ht="11.25">
      <c r="A12" s="133" t="s">
        <v>72</v>
      </c>
      <c r="B12" s="52">
        <v>219.21935177721952</v>
      </c>
      <c r="C12" s="52">
        <v>220.38319932329102</v>
      </c>
      <c r="D12" s="57">
        <f>B12-C12</f>
        <v>-1.1638475460715085</v>
      </c>
      <c r="E12" s="60">
        <f>B12/C12-1</f>
        <v>-0.005281017562342449</v>
      </c>
    </row>
    <row r="13" spans="1:5" ht="11.25">
      <c r="A13" s="133" t="s">
        <v>42</v>
      </c>
      <c r="B13" s="52">
        <v>186.03781032862975</v>
      </c>
      <c r="C13" s="52">
        <v>186.17954417938822</v>
      </c>
      <c r="D13" s="57">
        <f>B13-C13</f>
        <v>-0.14173385075847023</v>
      </c>
      <c r="E13" s="60">
        <f>B13/C13-1</f>
        <v>-0.0007612750980950933</v>
      </c>
    </row>
    <row r="14" spans="1:5" ht="11.25">
      <c r="A14" s="134" t="s">
        <v>41</v>
      </c>
      <c r="B14" s="71">
        <v>183.45114365986979</v>
      </c>
      <c r="C14" s="71">
        <v>184.58338680492352</v>
      </c>
      <c r="D14" s="90">
        <f>B14-C14</f>
        <v>-1.1322431450537351</v>
      </c>
      <c r="E14" s="73">
        <f>B14/C14-1</f>
        <v>-0.006134046864414433</v>
      </c>
    </row>
    <row r="15" spans="2:5" ht="11.25">
      <c r="B15" s="140"/>
      <c r="C15" s="140"/>
      <c r="D15" s="57"/>
      <c r="E15" s="141"/>
    </row>
    <row r="16" spans="1:5" ht="12">
      <c r="A16" s="87" t="s">
        <v>64</v>
      </c>
      <c r="B16" s="82">
        <f>+B10</f>
        <v>43738</v>
      </c>
      <c r="C16" s="82">
        <f>+C10</f>
        <v>43373</v>
      </c>
      <c r="D16" s="84" t="s">
        <v>58</v>
      </c>
      <c r="E16" s="86" t="s">
        <v>59</v>
      </c>
    </row>
    <row r="17" spans="1:7" s="26" customFormat="1" ht="12">
      <c r="A17" s="127" t="s">
        <v>37</v>
      </c>
      <c r="B17" s="52">
        <f>B8</f>
        <v>199.97470331000017</v>
      </c>
      <c r="C17" s="52">
        <f>D8</f>
        <v>186.15697829999985</v>
      </c>
      <c r="D17" s="57">
        <f>B17-C17</f>
        <v>13.817725010000316</v>
      </c>
      <c r="E17" s="60">
        <f>B17/C17-1</f>
        <v>0.07422619950208076</v>
      </c>
      <c r="F17" s="4"/>
      <c r="G17" s="4"/>
    </row>
    <row r="18" spans="1:5" ht="11.25">
      <c r="A18" s="128" t="s">
        <v>65</v>
      </c>
      <c r="B18" s="52">
        <f>+Electricity!B16</f>
        <v>785.8315788900013</v>
      </c>
      <c r="C18" s="52">
        <f>+Electricity!C16</f>
        <v>748.6442449927792</v>
      </c>
      <c r="D18" s="57">
        <f>B18-C18</f>
        <v>37.18733389722206</v>
      </c>
      <c r="E18" s="60">
        <f>B18/C18-1</f>
        <v>0.04967290424783899</v>
      </c>
    </row>
    <row r="19" spans="1:5" ht="11.25">
      <c r="A19" s="136" t="s">
        <v>66</v>
      </c>
      <c r="B19" s="91">
        <f>+B17/B18</f>
        <v>0.254475270123997</v>
      </c>
      <c r="C19" s="91">
        <f>+C17/C18</f>
        <v>0.24865879828114534</v>
      </c>
      <c r="D19" s="92">
        <f>+(B19-C19)*100</f>
        <v>0.5816471842851667</v>
      </c>
      <c r="E19" s="93"/>
    </row>
    <row r="22" ht="11.25">
      <c r="D22" s="137"/>
    </row>
  </sheetData>
  <sheetProtection/>
  <printOptions/>
  <pageMargins left="0.75" right="0.75" top="1" bottom="1" header="0.5" footer="0.5"/>
  <pageSetup orientation="portrait" paperSize="9"/>
  <ignoredErrors>
    <ignoredError sqref="C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3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16384" width="8.8515625" style="4" customWidth="1"/>
  </cols>
  <sheetData>
    <row r="1" ht="12"/>
    <row r="2" ht="12"/>
    <row r="3" spans="1:7" ht="12">
      <c r="A3" s="94" t="s">
        <v>80</v>
      </c>
      <c r="B3" s="95">
        <f>+Water!B3</f>
        <v>43738</v>
      </c>
      <c r="C3" s="96" t="s">
        <v>1</v>
      </c>
      <c r="D3" s="95">
        <f>+Water!D3</f>
        <v>43373</v>
      </c>
      <c r="E3" s="96" t="s">
        <v>1</v>
      </c>
      <c r="F3" s="97" t="s">
        <v>58</v>
      </c>
      <c r="G3" s="98" t="s">
        <v>59</v>
      </c>
    </row>
    <row r="4" spans="1:7" ht="12">
      <c r="A4" s="127" t="s">
        <v>38</v>
      </c>
      <c r="B4" s="88">
        <v>883.4752760500002</v>
      </c>
      <c r="C4" s="54">
        <f>B4/$B$4</f>
        <v>1</v>
      </c>
      <c r="D4" s="88">
        <v>826.59022616</v>
      </c>
      <c r="E4" s="54">
        <f>D4/$D$4</f>
        <v>1</v>
      </c>
      <c r="F4" s="55">
        <f>B4-D4</f>
        <v>56.88504989000012</v>
      </c>
      <c r="G4" s="56">
        <f>B4/D4-1</f>
        <v>0.06881892392348354</v>
      </c>
    </row>
    <row r="5" spans="1:7" ht="11.25">
      <c r="A5" s="128" t="s">
        <v>36</v>
      </c>
      <c r="B5" s="57">
        <v>-545.1799678499999</v>
      </c>
      <c r="C5" s="58">
        <f>B5/$B$4</f>
        <v>-0.617085709842938</v>
      </c>
      <c r="D5" s="57">
        <v>-497.95532994999996</v>
      </c>
      <c r="E5" s="58">
        <f>D5/$D$4</f>
        <v>-0.6024210233688543</v>
      </c>
      <c r="F5" s="59">
        <f>B5-D5</f>
        <v>-47.22463789999995</v>
      </c>
      <c r="G5" s="60">
        <f>B5/D5-1</f>
        <v>0.09483709694349862</v>
      </c>
    </row>
    <row r="6" spans="1:7" ht="11.25">
      <c r="A6" s="128" t="s">
        <v>11</v>
      </c>
      <c r="B6" s="57">
        <v>-150.79327603</v>
      </c>
      <c r="C6" s="58">
        <f>B6/$B$4</f>
        <v>-0.17068194223181166</v>
      </c>
      <c r="D6" s="57">
        <v>-146.26229542</v>
      </c>
      <c r="E6" s="58">
        <f>D6/$D$4</f>
        <v>-0.176946558029696</v>
      </c>
      <c r="F6" s="59">
        <f>B6-D6</f>
        <v>-4.53098061</v>
      </c>
      <c r="G6" s="60">
        <f>B6/D6-1</f>
        <v>0.030978459602244435</v>
      </c>
    </row>
    <row r="7" spans="1:7" ht="11.25">
      <c r="A7" s="128" t="s">
        <v>15</v>
      </c>
      <c r="B7" s="67">
        <v>4.47802198</v>
      </c>
      <c r="C7" s="62">
        <f>B7/$B$4</f>
        <v>0.005068644365489371</v>
      </c>
      <c r="D7" s="67">
        <v>5.7988224</v>
      </c>
      <c r="E7" s="62">
        <f>D7/$D$4</f>
        <v>0.00701535321429937</v>
      </c>
      <c r="F7" s="68">
        <f>B7-D7</f>
        <v>-1.3208004199999994</v>
      </c>
      <c r="G7" s="60">
        <f>B7/D7-1</f>
        <v>-0.22777045560146825</v>
      </c>
    </row>
    <row r="8" spans="1:7" ht="12">
      <c r="A8" s="129" t="s">
        <v>37</v>
      </c>
      <c r="B8" s="89">
        <f>SUM(B4:B7)</f>
        <v>191.98005415000026</v>
      </c>
      <c r="C8" s="64">
        <f>B8/$B$4</f>
        <v>0.21730099229073974</v>
      </c>
      <c r="D8" s="89">
        <f>SUM(D4:D7)</f>
        <v>188.1714231900001</v>
      </c>
      <c r="E8" s="64">
        <f>D8/$D$4</f>
        <v>0.22764777181574905</v>
      </c>
      <c r="F8" s="65">
        <f>B8-D8</f>
        <v>3.8086309600001584</v>
      </c>
      <c r="G8" s="66">
        <f>B8/D8-1</f>
        <v>0.020240219771067602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7" ht="12">
      <c r="A10" s="94" t="s">
        <v>40</v>
      </c>
      <c r="B10" s="95">
        <f>+B3</f>
        <v>43738</v>
      </c>
      <c r="C10" s="99" t="s">
        <v>1</v>
      </c>
      <c r="D10" s="95">
        <f>+D3</f>
        <v>43373</v>
      </c>
      <c r="E10" s="99" t="s">
        <v>1</v>
      </c>
      <c r="F10" s="97" t="s">
        <v>58</v>
      </c>
      <c r="G10" s="100" t="s">
        <v>59</v>
      </c>
    </row>
    <row r="11" spans="1:7" ht="11.25">
      <c r="A11" s="133" t="s">
        <v>43</v>
      </c>
      <c r="B11" s="147">
        <v>1751.384985453684</v>
      </c>
      <c r="C11" s="58">
        <f>B11/$D$4</f>
        <v>2.1188067920787086</v>
      </c>
      <c r="D11" s="147">
        <v>1758.8049459999984</v>
      </c>
      <c r="E11" s="62">
        <f aca="true" t="shared" si="0" ref="E11:E22">+D11/D$15</f>
        <v>0.3138158277000773</v>
      </c>
      <c r="F11" s="57">
        <f>B11-D11</f>
        <v>-7.419960546314314</v>
      </c>
      <c r="G11" s="60">
        <f>B11/D11-1</f>
        <v>-0.004218751239692176</v>
      </c>
    </row>
    <row r="12" spans="1:7" ht="11.25">
      <c r="A12" s="133" t="s">
        <v>44</v>
      </c>
      <c r="B12" s="147">
        <v>1620.1452940000124</v>
      </c>
      <c r="C12" s="62">
        <f aca="true" t="shared" si="1" ref="C12:C22">B12/$B$15</f>
        <v>0.30996796979337565</v>
      </c>
      <c r="D12" s="147">
        <v>1641.724569000004</v>
      </c>
      <c r="E12" s="62">
        <f t="shared" si="0"/>
        <v>0.2929256911904826</v>
      </c>
      <c r="F12" s="57">
        <f aca="true" t="shared" si="2" ref="F12:F21">B12-D12</f>
        <v>-21.57927499999164</v>
      </c>
      <c r="G12" s="60">
        <f aca="true" t="shared" si="3" ref="G12:G22">B12/D12-1</f>
        <v>-0.01314427243611016</v>
      </c>
    </row>
    <row r="13" spans="1:7" ht="12">
      <c r="A13" s="138" t="s">
        <v>56</v>
      </c>
      <c r="B13" s="102">
        <f>SUM(B11:B12)</f>
        <v>3371.5302794536965</v>
      </c>
      <c r="C13" s="64">
        <f t="shared" si="1"/>
        <v>0.6450448609081024</v>
      </c>
      <c r="D13" s="102">
        <f>SUM(D11:D12)</f>
        <v>3400.5295150000024</v>
      </c>
      <c r="E13" s="64">
        <f t="shared" si="0"/>
        <v>0.6067415188905599</v>
      </c>
      <c r="F13" s="65">
        <f t="shared" si="2"/>
        <v>-28.999235546305954</v>
      </c>
      <c r="G13" s="66">
        <f t="shared" si="3"/>
        <v>-0.008527858799162957</v>
      </c>
    </row>
    <row r="14" spans="1:7" ht="11.25">
      <c r="A14" s="133" t="s">
        <v>57</v>
      </c>
      <c r="B14" s="147">
        <v>1855.2849140000005</v>
      </c>
      <c r="C14" s="62">
        <f t="shared" si="1"/>
        <v>0.3549551390918976</v>
      </c>
      <c r="D14" s="147">
        <v>2204.047408</v>
      </c>
      <c r="E14" s="62">
        <f t="shared" si="0"/>
        <v>0.39325848110944</v>
      </c>
      <c r="F14" s="57">
        <f t="shared" si="2"/>
        <v>-348.7624939999994</v>
      </c>
      <c r="G14" s="60">
        <f t="shared" si="3"/>
        <v>-0.15823729232597317</v>
      </c>
    </row>
    <row r="15" spans="1:7" s="26" customFormat="1" ht="12">
      <c r="A15" s="139" t="s">
        <v>45</v>
      </c>
      <c r="B15" s="102">
        <f>SUM(B13:B14)</f>
        <v>5226.815193453697</v>
      </c>
      <c r="C15" s="64">
        <f t="shared" si="1"/>
        <v>1</v>
      </c>
      <c r="D15" s="102">
        <f>SUM(D13:D14)</f>
        <v>5604.576923000002</v>
      </c>
      <c r="E15" s="64">
        <f t="shared" si="0"/>
        <v>1</v>
      </c>
      <c r="F15" s="65">
        <f t="shared" si="2"/>
        <v>-377.7617295463051</v>
      </c>
      <c r="G15" s="66">
        <f t="shared" si="3"/>
        <v>-0.06740236323567095</v>
      </c>
    </row>
    <row r="16" spans="1:7" ht="11.25">
      <c r="A16" s="133" t="s">
        <v>77</v>
      </c>
      <c r="B16" s="52">
        <v>473.6817579999997</v>
      </c>
      <c r="C16" s="62">
        <f t="shared" si="1"/>
        <v>0.09062531206254631</v>
      </c>
      <c r="D16" s="52">
        <v>550.883178</v>
      </c>
      <c r="E16" s="62">
        <f t="shared" si="0"/>
        <v>0.09829166154171096</v>
      </c>
      <c r="F16" s="57">
        <f t="shared" si="2"/>
        <v>-77.20142000000033</v>
      </c>
      <c r="G16" s="60">
        <f t="shared" si="3"/>
        <v>-0.14014118252854024</v>
      </c>
    </row>
    <row r="17" spans="1:7" ht="11.25">
      <c r="A17" s="133" t="s">
        <v>46</v>
      </c>
      <c r="B17" s="52">
        <v>928.0176700000029</v>
      </c>
      <c r="C17" s="62">
        <f t="shared" si="1"/>
        <v>0.1775493557075243</v>
      </c>
      <c r="D17" s="52">
        <v>993.9326309999991</v>
      </c>
      <c r="E17" s="62">
        <f t="shared" si="0"/>
        <v>0.17734302600453375</v>
      </c>
      <c r="F17" s="57">
        <f t="shared" si="2"/>
        <v>-65.9149609999962</v>
      </c>
      <c r="G17" s="60">
        <f t="shared" si="3"/>
        <v>-0.0663173327287574</v>
      </c>
    </row>
    <row r="18" spans="1:7" ht="11.25">
      <c r="A18" s="133" t="s">
        <v>47</v>
      </c>
      <c r="B18" s="52">
        <v>425.91341399999686</v>
      </c>
      <c r="C18" s="62">
        <f t="shared" si="1"/>
        <v>0.08148622023855566</v>
      </c>
      <c r="D18" s="52">
        <v>398.41423700000144</v>
      </c>
      <c r="E18" s="62">
        <f t="shared" si="0"/>
        <v>0.07108729926874469</v>
      </c>
      <c r="F18" s="57">
        <f t="shared" si="2"/>
        <v>27.499176999995427</v>
      </c>
      <c r="G18" s="60">
        <f t="shared" si="3"/>
        <v>0.06902157213823501</v>
      </c>
    </row>
    <row r="19" spans="1:7" ht="11.25">
      <c r="A19" s="133" t="s">
        <v>48</v>
      </c>
      <c r="B19" s="52">
        <v>376.9552999999999</v>
      </c>
      <c r="C19" s="62">
        <f t="shared" si="1"/>
        <v>0.07211950031677339</v>
      </c>
      <c r="D19" s="52">
        <v>256.6537799999998</v>
      </c>
      <c r="E19" s="62">
        <f t="shared" si="0"/>
        <v>0.0457936046781242</v>
      </c>
      <c r="F19" s="57">
        <f t="shared" si="2"/>
        <v>120.3015200000001</v>
      </c>
      <c r="G19" s="60">
        <f t="shared" si="3"/>
        <v>0.4687307547155557</v>
      </c>
    </row>
    <row r="20" spans="1:7" ht="11.25">
      <c r="A20" s="133" t="s">
        <v>67</v>
      </c>
      <c r="B20" s="52">
        <v>1143.5820099999999</v>
      </c>
      <c r="C20" s="62">
        <f t="shared" si="1"/>
        <v>0.2187913610246397</v>
      </c>
      <c r="D20" s="52">
        <v>965.2501250000003</v>
      </c>
      <c r="E20" s="62">
        <f t="shared" si="0"/>
        <v>0.17222533266316983</v>
      </c>
      <c r="F20" s="57">
        <f t="shared" si="2"/>
        <v>178.3318849999996</v>
      </c>
      <c r="G20" s="60">
        <f t="shared" si="3"/>
        <v>0.18475199368661</v>
      </c>
    </row>
    <row r="21" spans="1:7" ht="11.25">
      <c r="A21" s="133" t="s">
        <v>49</v>
      </c>
      <c r="B21" s="52">
        <v>1878.6650414536973</v>
      </c>
      <c r="C21" s="62">
        <f t="shared" si="1"/>
        <v>0.35942825064996053</v>
      </c>
      <c r="D21" s="52">
        <v>2439.4429720000026</v>
      </c>
      <c r="E21" s="62">
        <f t="shared" si="0"/>
        <v>0.4352590758437167</v>
      </c>
      <c r="F21" s="57">
        <f t="shared" si="2"/>
        <v>-560.7779305463052</v>
      </c>
      <c r="G21" s="60">
        <f t="shared" si="3"/>
        <v>-0.22987949994442614</v>
      </c>
    </row>
    <row r="22" spans="1:7" s="26" customFormat="1" ht="12">
      <c r="A22" s="139" t="str">
        <f>+A15</f>
        <v>Total waste treated</v>
      </c>
      <c r="B22" s="102">
        <f>SUM(B16:B21)</f>
        <v>5226.815193453696</v>
      </c>
      <c r="C22" s="64">
        <f t="shared" si="1"/>
        <v>0.9999999999999998</v>
      </c>
      <c r="D22" s="102">
        <f>SUM(D16:D21)</f>
        <v>5604.576923000003</v>
      </c>
      <c r="E22" s="64">
        <f t="shared" si="0"/>
        <v>1.0000000000000002</v>
      </c>
      <c r="F22" s="65">
        <f>B22-D22</f>
        <v>-377.7617295463069</v>
      </c>
      <c r="G22" s="66">
        <f t="shared" si="3"/>
        <v>-0.06740236323567128</v>
      </c>
    </row>
    <row r="24" spans="1:5" ht="12">
      <c r="A24" s="101" t="s">
        <v>64</v>
      </c>
      <c r="B24" s="95">
        <f>+B10</f>
        <v>43738</v>
      </c>
      <c r="C24" s="95">
        <f>+D10</f>
        <v>43373</v>
      </c>
      <c r="D24" s="97" t="s">
        <v>58</v>
      </c>
      <c r="E24" s="100" t="s">
        <v>59</v>
      </c>
    </row>
    <row r="25" spans="1:7" s="26" customFormat="1" ht="12">
      <c r="A25" s="127" t="s">
        <v>37</v>
      </c>
      <c r="B25" s="52">
        <f>B8</f>
        <v>191.98005415000026</v>
      </c>
      <c r="C25" s="52">
        <f>D8</f>
        <v>188.1714231900001</v>
      </c>
      <c r="D25" s="57">
        <f>B25-C25</f>
        <v>3.8086309600001584</v>
      </c>
      <c r="E25" s="60">
        <f>B25/C25-1</f>
        <v>0.020240219771067602</v>
      </c>
      <c r="F25" s="4"/>
      <c r="G25" s="4"/>
    </row>
    <row r="26" spans="1:5" ht="11.25">
      <c r="A26" s="128" t="s">
        <v>65</v>
      </c>
      <c r="B26" s="52">
        <f>+Water!B18</f>
        <v>785.8315788900013</v>
      </c>
      <c r="C26" s="52">
        <f>+Water!C18</f>
        <v>748.6442449927792</v>
      </c>
      <c r="D26" s="57">
        <f>B26-C26</f>
        <v>37.18733389722206</v>
      </c>
      <c r="E26" s="60">
        <f>B26/C26-1</f>
        <v>0.04967290424783899</v>
      </c>
    </row>
    <row r="27" spans="1:5" ht="11.25">
      <c r="A27" s="136" t="s">
        <v>66</v>
      </c>
      <c r="B27" s="91">
        <f>+B25/B26</f>
        <v>0.24430178082328394</v>
      </c>
      <c r="C27" s="91">
        <f>+C25/C26</f>
        <v>0.2513495888715675</v>
      </c>
      <c r="D27" s="92">
        <f>+(B27-C27)*100</f>
        <v>-0.704780804828356</v>
      </c>
      <c r="E27" s="93"/>
    </row>
    <row r="29" ht="11.25">
      <c r="D29" s="137"/>
    </row>
    <row r="30" ht="11.25">
      <c r="D30" s="137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7" formulaRange="1"/>
    <ignoredError sqref="C8" formula="1" formulaRange="1"/>
    <ignoredError sqref="C13:C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4" customWidth="1"/>
    <col min="2" max="7" width="10.7109375" style="4" customWidth="1"/>
    <col min="8" max="8" width="8.8515625" style="4" customWidth="1"/>
    <col min="9" max="9" width="6.8515625" style="4" customWidth="1"/>
    <col min="10" max="16384" width="8.8515625" style="4" customWidth="1"/>
  </cols>
  <sheetData>
    <row r="3" spans="1:7" ht="12">
      <c r="A3" s="104" t="s">
        <v>78</v>
      </c>
      <c r="B3" s="105">
        <f>+Waste!B3</f>
        <v>43738</v>
      </c>
      <c r="C3" s="1" t="s">
        <v>1</v>
      </c>
      <c r="D3" s="105">
        <f>+Waste!D3</f>
        <v>43373</v>
      </c>
      <c r="E3" s="2" t="s">
        <v>1</v>
      </c>
      <c r="F3" s="106" t="s">
        <v>58</v>
      </c>
      <c r="G3" s="107" t="s">
        <v>59</v>
      </c>
    </row>
    <row r="4" spans="1:7" ht="12">
      <c r="A4" s="127" t="s">
        <v>38</v>
      </c>
      <c r="B4" s="88">
        <v>102.71621727</v>
      </c>
      <c r="C4" s="54">
        <f>+B4/B$4</f>
        <v>1</v>
      </c>
      <c r="D4" s="88">
        <v>99.55957482</v>
      </c>
      <c r="E4" s="54">
        <f>D4/$D$4</f>
        <v>1</v>
      </c>
      <c r="F4" s="55">
        <f>B4-D4</f>
        <v>3.1566424500000068</v>
      </c>
      <c r="G4" s="56">
        <f>B4/D4-1</f>
        <v>0.03170606599824377</v>
      </c>
    </row>
    <row r="5" spans="1:7" ht="11.25">
      <c r="A5" s="128" t="s">
        <v>36</v>
      </c>
      <c r="B5" s="57">
        <v>-64.34875232</v>
      </c>
      <c r="C5" s="58">
        <f>+B5/B$4</f>
        <v>-0.6264712041610019</v>
      </c>
      <c r="D5" s="57">
        <v>-67.78470002</v>
      </c>
      <c r="E5" s="58">
        <f>D5/$D$4</f>
        <v>-0.6808456157285948</v>
      </c>
      <c r="F5" s="59">
        <f>B5-D5</f>
        <v>3.4359477</v>
      </c>
      <c r="G5" s="60">
        <f>B5/D5-1</f>
        <v>-0.050689133373552075</v>
      </c>
    </row>
    <row r="6" spans="1:7" ht="11.25">
      <c r="A6" s="128" t="s">
        <v>11</v>
      </c>
      <c r="B6" s="57">
        <v>-14.963242600000001</v>
      </c>
      <c r="C6" s="58">
        <f>+B6/B$4</f>
        <v>-0.14567556124723324</v>
      </c>
      <c r="D6" s="57">
        <v>-14.76163922</v>
      </c>
      <c r="E6" s="58">
        <f>D6/$D$4</f>
        <v>-0.1482694080071002</v>
      </c>
      <c r="F6" s="59">
        <f>B6-D6</f>
        <v>-0.20160338000000166</v>
      </c>
      <c r="G6" s="60">
        <f>B6/D6-1</f>
        <v>0.013657248832287916</v>
      </c>
    </row>
    <row r="7" spans="1:7" ht="11.25">
      <c r="A7" s="128" t="s">
        <v>15</v>
      </c>
      <c r="B7" s="67">
        <v>1.50728042</v>
      </c>
      <c r="C7" s="58">
        <f>+B7/B$4</f>
        <v>0.014674220488844137</v>
      </c>
      <c r="D7" s="67">
        <v>1.8293914399999998</v>
      </c>
      <c r="E7" s="58">
        <f>D7/$D$4</f>
        <v>0.018374841830205397</v>
      </c>
      <c r="F7" s="68">
        <f>B7-D7</f>
        <v>-0.3221110199999997</v>
      </c>
      <c r="G7" s="60">
        <f>B7/D7-1</f>
        <v>-0.17607550410315664</v>
      </c>
    </row>
    <row r="8" spans="1:7" ht="12">
      <c r="A8" s="129" t="s">
        <v>37</v>
      </c>
      <c r="B8" s="89">
        <f>SUM(B4:B7)</f>
        <v>24.91150277</v>
      </c>
      <c r="C8" s="64">
        <f>+B8/B$4</f>
        <v>0.242527455080609</v>
      </c>
      <c r="D8" s="89">
        <f>SUM(D4:D7)</f>
        <v>18.84262701999999</v>
      </c>
      <c r="E8" s="64">
        <f>D8/$D$4</f>
        <v>0.18925981809451034</v>
      </c>
      <c r="F8" s="65">
        <f>B8-D8</f>
        <v>6.068875750000007</v>
      </c>
      <c r="G8" s="66">
        <f>B8/D8-1</f>
        <v>0.3220822523079381</v>
      </c>
    </row>
    <row r="9" spans="1:7" ht="11.25">
      <c r="A9" s="130"/>
      <c r="B9" s="130"/>
      <c r="C9" s="130"/>
      <c r="D9" s="130"/>
      <c r="E9" s="130"/>
      <c r="F9" s="130"/>
      <c r="G9" s="130"/>
    </row>
    <row r="10" spans="1:5" ht="12">
      <c r="A10" s="104" t="s">
        <v>60</v>
      </c>
      <c r="B10" s="105">
        <f>+B3</f>
        <v>43738</v>
      </c>
      <c r="C10" s="105">
        <f>+D3</f>
        <v>43373</v>
      </c>
      <c r="D10" s="106" t="s">
        <v>58</v>
      </c>
      <c r="E10" s="114" t="s">
        <v>59</v>
      </c>
    </row>
    <row r="11" spans="1:5" ht="12">
      <c r="A11" s="131" t="s">
        <v>50</v>
      </c>
      <c r="D11" s="57"/>
      <c r="E11" s="132"/>
    </row>
    <row r="12" spans="1:5" ht="11.25">
      <c r="A12" s="133" t="s">
        <v>79</v>
      </c>
      <c r="B12" s="52">
        <v>549.318</v>
      </c>
      <c r="C12" s="52">
        <v>532.815</v>
      </c>
      <c r="D12" s="57">
        <f>B12-C12</f>
        <v>16.50299999999993</v>
      </c>
      <c r="E12" s="60">
        <f>B12/C12-1</f>
        <v>0.03097322710509265</v>
      </c>
    </row>
    <row r="13" spans="1:5" ht="11.25">
      <c r="A13" s="134" t="s">
        <v>51</v>
      </c>
      <c r="B13" s="135">
        <v>182</v>
      </c>
      <c r="C13" s="135">
        <v>169</v>
      </c>
      <c r="D13" s="90">
        <f>B13-C13</f>
        <v>13</v>
      </c>
      <c r="E13" s="73">
        <f>B13/C13-1</f>
        <v>0.07692307692307687</v>
      </c>
    </row>
    <row r="15" spans="1:5" ht="12">
      <c r="A15" s="120" t="s">
        <v>64</v>
      </c>
      <c r="B15" s="105">
        <f>+B3</f>
        <v>43738</v>
      </c>
      <c r="C15" s="105">
        <f>+C10</f>
        <v>43373</v>
      </c>
      <c r="D15" s="106" t="s">
        <v>58</v>
      </c>
      <c r="E15" s="114" t="s">
        <v>59</v>
      </c>
    </row>
    <row r="16" spans="1:7" s="26" customFormat="1" ht="12">
      <c r="A16" s="127" t="s">
        <v>37</v>
      </c>
      <c r="B16" s="52">
        <f>B8</f>
        <v>24.91150277</v>
      </c>
      <c r="C16" s="52">
        <f>D8</f>
        <v>18.84262701999999</v>
      </c>
      <c r="D16" s="57">
        <f>B16-C16</f>
        <v>6.068875750000007</v>
      </c>
      <c r="E16" s="60">
        <f>B16/C16-1</f>
        <v>0.3220822523079381</v>
      </c>
      <c r="F16" s="4"/>
      <c r="G16" s="4"/>
    </row>
    <row r="17" spans="1:5" ht="11.25">
      <c r="A17" s="128" t="s">
        <v>65</v>
      </c>
      <c r="B17" s="52">
        <f>+Waste!B26</f>
        <v>785.8315788900013</v>
      </c>
      <c r="C17" s="52">
        <f>+Waste!C26</f>
        <v>748.6442449927792</v>
      </c>
      <c r="D17" s="57">
        <f>B17-C17</f>
        <v>37.18733389722206</v>
      </c>
      <c r="E17" s="60">
        <f>B17/C17-1</f>
        <v>0.04967290424783899</v>
      </c>
    </row>
    <row r="18" spans="1:5" ht="11.25">
      <c r="A18" s="136" t="s">
        <v>66</v>
      </c>
      <c r="B18" s="91">
        <f>+B16/B17</f>
        <v>0.03170081661160508</v>
      </c>
      <c r="C18" s="91">
        <f>+C16/C17</f>
        <v>0.025169000023745232</v>
      </c>
      <c r="D18" s="92">
        <f>+(B18-C18)*100</f>
        <v>0.6531816587859847</v>
      </c>
      <c r="E18" s="93"/>
    </row>
    <row r="20" ht="11.25">
      <c r="C20" s="137"/>
    </row>
  </sheetData>
  <sheetProtection/>
  <printOptions/>
  <pageMargins left="0.75" right="0.75" top="1" bottom="1" header="0.5" footer="0.5"/>
  <pageSetup orientation="portrait" paperSize="9"/>
  <ignoredErrors>
    <ignoredError sqref="B9:D9" formulaRange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2019-11-11T11:43:17Z</dcterms:modified>
  <cp:category/>
  <cp:version/>
  <cp:contentType/>
  <cp:contentStatus/>
</cp:coreProperties>
</file>