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" windowWidth="15195" windowHeight="8445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<sst xmlns="http://schemas.openxmlformats.org/spreadsheetml/2006/main" count="196" uniqueCount="102">
  <si>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</si>
  <si>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</si>
  <si>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</si>
  <si>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</si>
  <si>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</si>
  <si>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</si>
  <si>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</si>
  <si>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</si>
  <si>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</si>
  <si>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</si>
  <si>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</si>
  <si>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</si>
  <si>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</si>
  <si>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</si>
  <si>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</si>
  <si>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</si>
  <si>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</si>
  <si>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</si>
  <si>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</si>
  <si>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</si>
  <si>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</si>
  <si>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</si>
  <si>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</si>
  <si>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</si>
  <si>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</si>
  <si>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</si>
  <si>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</si>
  <si>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</si>
  <si>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</si>
  <si>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</si>
  <si>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</si>
  <si>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</si>
  <si>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</si>
  <si>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</si>
  <si>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</si>
  <si>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</si>
  <si>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</si>
  <si>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</si>
  <si>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</si>
  <si>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</si>
  <si>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</si>
  <si>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</si>
  <si>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</si>
  <si>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</si>
  <si>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</si>
  <si>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</si>
  <si>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Loan - due after 12 months</t>
  </si>
  <si>
    <t>Current liabilities</t>
  </si>
  <si>
    <t>Banks - due within 12 months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</si>
  <si>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</si>
  <si>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</si>
  <si>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</si>
  <si>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</si>
  <si>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</si>
  <si>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</si>
  <si>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</si>
  <si>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</si>
  <si>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</si>
  <si>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</si>
  <si>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</si>
  <si>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</si>
  <si>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</si>
  <si>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</si>
  <si>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</si>
  <si>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</si>
  <si>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</si>
  <si>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</si>
  <si>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</si>
  <si>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</si>
  <si>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</si>
  <si>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</si>
  <si>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</si>
  <si>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</si>
  <si>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</si>
  <si>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</si>
  <si>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</si>
  <si>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</si>
  <si>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</si>
  <si>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</si>
  <si>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</si>
  <si>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</si>
  <si>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</si>
  <si>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</si>
  <si>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</si>
  <si>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</si>
  <si>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</si>
  <si>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</si>
  <si>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</si>
  <si>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</si>
  <si>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</si>
  <si>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</si>
  <si>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</si>
  <si>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</si>
  <si>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</si>
  <si>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</si>
  <si>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</si>
  <si>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</si>
  <si>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</si>
  <si>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</si>
  <si>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Liabilities associated with assets held for sale</t>
  </si>
  <si>
    <t>Assets held for sale</t>
  </si>
  <si>
    <t>Special items result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</si>
</sst>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0.0"/>
    <numFmt numFmtId="166" formatCode="#,##0;\(#,##0.0\)"/>
    <numFmt numFmtId="167" formatCode="#,##0.0;\(#,##0.00\)"/>
    <numFmt numFmtId="168" formatCode="0.0%"/>
    <numFmt numFmtId="169" formatCode="#,##0.0"/>
    <numFmt numFmtId="170" formatCode="\+#,##0.0;\-#,##0.0"/>
    <numFmt numFmtId="171" formatCode="\+0.0%;\-0.0%"/>
    <numFmt numFmtId="172" formatCode="#,##0.0;\(#,##0.0\)"/>
    <numFmt numFmtId="173" formatCode="\+0.0%"/>
    <numFmt numFmtId="174" formatCode="#,##0.0;\-#,##0.0"/>
    <numFmt numFmtId="175" formatCode="\+0.0%;\(0.0%\)"/>
    <numFmt numFmtId="176" formatCode="_-* #,##0.0_-;\-* #,##0.0_-;_-* &quot;-&quot;??_-;_-@_-"/>
    <numFmt numFmtId="177" formatCode="\+#,##0.0;\(#,##0.0\)"/>
    <numFmt numFmtId="178" formatCode="0.0%;\(0.0%\)"/>
    <numFmt numFmtId="179" formatCode="\(#,##0.0\);\+#,##0.0"/>
    <numFmt numFmtId="180" formatCode="\+#,##0;\(#,##0\)"/>
    <numFmt numFmtId="181" formatCode="#,##0.000;\(#,##0.000\)"/>
  </numFmts>
  <fonts count="8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2" fillId="34" borderId="1" applyNumberFormat="0" applyAlignment="0" applyProtection="0"/>
    <xf numFmtId="0" fontId="24" fillId="5" borderId="2" applyNumberFormat="0" applyAlignment="0" applyProtection="0"/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6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7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58" borderId="0" applyNumberFormat="0" applyBorder="0" applyAlignment="0" applyProtection="0"/>
    <xf numFmtId="0" fontId="76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0" fontId="6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0" fontId="3" fillId="54" borderId="27" xfId="83" applyNumberFormat="1" applyFont="1" applyFill="1" applyBorder="1" applyAlignment="1" applyProtection="1">
      <alignment horizontal="center" vertical="center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7" fillId="62" borderId="27" xfId="83" applyFont="1" applyFill="1" applyBorder="1" applyAlignment="1" applyProtection="1">
      <alignment horizontal="left" vertical="center"/>
      <protection hidden="1"/>
    </xf>
    <xf numFmtId="164" fontId="78" fillId="62" borderId="27" xfId="83" applyNumberFormat="1" applyFont="1" applyFill="1" applyBorder="1" applyAlignment="1" applyProtection="1" quotePrefix="1">
      <alignment horizontal="center" vertical="center" wrapText="1"/>
      <protection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2" fillId="61" borderId="31" xfId="83" applyFont="1" applyFill="1" applyBorder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31" xfId="83" applyFont="1" applyFill="1" applyBorder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164" fontId="77" fillId="62" borderId="27" xfId="83" applyNumberFormat="1" applyFont="1" applyFill="1" applyBorder="1" applyAlignment="1" applyProtection="1" quotePrefix="1">
      <alignment horizontal="right" vertical="center" wrapText="1"/>
      <protection/>
    </xf>
    <xf numFmtId="0" fontId="12" fillId="61" borderId="32" xfId="0" applyFont="1" applyFill="1" applyBorder="1" applyAlignment="1">
      <alignment horizontal="left" wrapText="1"/>
    </xf>
    <xf numFmtId="178" fontId="47" fillId="61" borderId="0" xfId="0" applyNumberFormat="1" applyFont="1" applyFill="1" applyBorder="1" applyAlignment="1">
      <alignment wrapText="1"/>
    </xf>
    <xf numFmtId="177" fontId="12" fillId="61" borderId="0" xfId="0" applyNumberFormat="1" applyFont="1" applyFill="1" applyBorder="1" applyAlignment="1">
      <alignment wrapText="1"/>
    </xf>
    <xf numFmtId="175" fontId="12" fillId="61" borderId="33" xfId="87" applyNumberFormat="1" applyFont="1" applyFill="1" applyBorder="1" applyAlignment="1">
      <alignment wrapText="1"/>
    </xf>
    <xf numFmtId="0" fontId="12" fillId="61" borderId="0" xfId="0" applyFont="1" applyFill="1" applyAlignment="1">
      <alignment/>
    </xf>
    <xf numFmtId="0" fontId="0" fillId="61" borderId="32" xfId="0" applyFont="1" applyFill="1" applyBorder="1" applyAlignment="1">
      <alignment horizontal="left" wrapText="1"/>
    </xf>
    <xf numFmtId="179" fontId="0" fillId="61" borderId="0" xfId="0" applyNumberFormat="1" applyFont="1" applyFill="1" applyBorder="1" applyAlignment="1">
      <alignment wrapText="1"/>
    </xf>
    <xf numFmtId="175" fontId="0" fillId="61" borderId="33" xfId="87" applyNumberFormat="1" applyFont="1" applyFill="1" applyBorder="1" applyAlignment="1">
      <alignment wrapText="1"/>
    </xf>
    <xf numFmtId="177" fontId="0" fillId="61" borderId="0" xfId="0" applyNumberFormat="1" applyFont="1" applyFill="1" applyBorder="1" applyAlignment="1">
      <alignment wrapText="1"/>
    </xf>
    <xf numFmtId="0" fontId="12" fillId="61" borderId="34" xfId="0" applyFont="1" applyFill="1" applyBorder="1" applyAlignment="1">
      <alignment horizontal="left" wrapText="1"/>
    </xf>
    <xf numFmtId="178" fontId="48" fillId="61" borderId="27" xfId="0" applyNumberFormat="1" applyFont="1" applyFill="1" applyBorder="1" applyAlignment="1">
      <alignment wrapText="1"/>
    </xf>
    <xf numFmtId="177" fontId="12" fillId="61" borderId="27" xfId="0" applyNumberFormat="1" applyFont="1" applyFill="1" applyBorder="1" applyAlignment="1">
      <alignment wrapText="1"/>
    </xf>
    <xf numFmtId="173" fontId="12" fillId="61" borderId="35" xfId="87" applyNumberFormat="1" applyFont="1" applyFill="1" applyBorder="1" applyAlignment="1">
      <alignment wrapText="1"/>
    </xf>
    <xf numFmtId="168" fontId="12" fillId="61" borderId="0" xfId="0" applyNumberFormat="1" applyFont="1" applyFill="1" applyBorder="1" applyAlignment="1">
      <alignment wrapText="1"/>
    </xf>
    <xf numFmtId="171" fontId="12" fillId="61" borderId="33" xfId="0" applyNumberFormat="1" applyFont="1" applyFill="1" applyBorder="1" applyAlignment="1">
      <alignment wrapText="1"/>
    </xf>
    <xf numFmtId="171" fontId="0" fillId="61" borderId="33" xfId="0" applyNumberFormat="1" applyFont="1" applyFill="1" applyBorder="1" applyAlignment="1">
      <alignment wrapText="1"/>
    </xf>
    <xf numFmtId="0" fontId="47" fillId="61" borderId="32" xfId="0" applyFont="1" applyFill="1" applyBorder="1" applyAlignment="1" quotePrefix="1">
      <alignment horizontal="right" wrapText="1"/>
    </xf>
    <xf numFmtId="177" fontId="47" fillId="61" borderId="0" xfId="0" applyNumberFormat="1" applyFont="1" applyFill="1" applyBorder="1" applyAlignment="1">
      <alignment wrapText="1"/>
    </xf>
    <xf numFmtId="171" fontId="47" fillId="61" borderId="33" xfId="0" applyNumberFormat="1" applyFont="1" applyFill="1" applyBorder="1" applyAlignment="1">
      <alignment wrapText="1"/>
    </xf>
    <xf numFmtId="0" fontId="0" fillId="61" borderId="36" xfId="0" applyFont="1" applyFill="1" applyBorder="1" applyAlignment="1">
      <alignment horizontal="left" wrapText="1"/>
    </xf>
    <xf numFmtId="177" fontId="47" fillId="61" borderId="29" xfId="0" applyNumberFormat="1" applyFont="1" applyFill="1" applyBorder="1" applyAlignment="1">
      <alignment wrapText="1"/>
    </xf>
    <xf numFmtId="175" fontId="0" fillId="61" borderId="37" xfId="87" applyNumberFormat="1" applyFont="1" applyFill="1" applyBorder="1" applyAlignment="1">
      <alignment wrapText="1"/>
    </xf>
    <xf numFmtId="0" fontId="0" fillId="61" borderId="0" xfId="0" applyFont="1" applyFill="1" applyAlignment="1">
      <alignment horizontal="left"/>
    </xf>
    <xf numFmtId="0" fontId="0" fillId="61" borderId="0" xfId="0" applyFont="1" applyFill="1" applyBorder="1" applyAlignment="1">
      <alignment wrapText="1"/>
    </xf>
    <xf numFmtId="170" fontId="0" fillId="61" borderId="0" xfId="0" applyNumberFormat="1" applyFont="1" applyFill="1" applyBorder="1" applyAlignment="1">
      <alignment wrapText="1"/>
    </xf>
    <xf numFmtId="171" fontId="0" fillId="61" borderId="0" xfId="0" applyNumberFormat="1" applyFont="1" applyFill="1" applyBorder="1" applyAlignment="1">
      <alignment wrapText="1"/>
    </xf>
    <xf numFmtId="165" fontId="12" fillId="61" borderId="0" xfId="0" applyNumberFormat="1" applyFont="1" applyFill="1" applyBorder="1" applyAlignment="1">
      <alignment wrapText="1"/>
    </xf>
    <xf numFmtId="168" fontId="0" fillId="61" borderId="29" xfId="0" applyNumberFormat="1" applyFont="1" applyFill="1" applyBorder="1" applyAlignment="1">
      <alignment wrapText="1"/>
    </xf>
    <xf numFmtId="49" fontId="0" fillId="61" borderId="29" xfId="0" applyNumberFormat="1" applyFont="1" applyFill="1" applyBorder="1" applyAlignment="1">
      <alignment horizontal="right" vertical="center" wrapText="1"/>
    </xf>
    <xf numFmtId="0" fontId="0" fillId="61" borderId="37" xfId="0" applyFont="1" applyFill="1" applyBorder="1" applyAlignment="1">
      <alignment/>
    </xf>
    <xf numFmtId="0" fontId="79" fillId="63" borderId="34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5" xfId="0" applyNumberFormat="1" applyFont="1" applyFill="1" applyBorder="1" applyAlignment="1">
      <alignment horizontal="center" vertical="center" wrapText="1"/>
    </xf>
    <xf numFmtId="0" fontId="79" fillId="63" borderId="35" xfId="0" applyFont="1" applyFill="1" applyBorder="1" applyAlignment="1">
      <alignment horizontal="center" vertical="center" wrapText="1"/>
    </xf>
    <xf numFmtId="0" fontId="80" fillId="63" borderId="34" xfId="0" applyFont="1" applyFill="1" applyBorder="1" applyAlignment="1">
      <alignment horizontal="left" vertical="center" wrapText="1"/>
    </xf>
    <xf numFmtId="174" fontId="9" fillId="61" borderId="0" xfId="0" applyNumberFormat="1" applyFont="1" applyFill="1" applyBorder="1" applyAlignment="1">
      <alignment wrapText="1"/>
    </xf>
    <xf numFmtId="166" fontId="10" fillId="61" borderId="0" xfId="0" applyNumberFormat="1" applyFont="1" applyFill="1" applyBorder="1" applyAlignment="1">
      <alignment wrapText="1"/>
    </xf>
    <xf numFmtId="167" fontId="10" fillId="61" borderId="0" xfId="0" applyNumberFormat="1" applyFont="1" applyFill="1" applyBorder="1" applyAlignment="1">
      <alignment wrapText="1"/>
    </xf>
    <xf numFmtId="165" fontId="9" fillId="61" borderId="27" xfId="0" applyNumberFormat="1" applyFont="1" applyFill="1" applyBorder="1" applyAlignment="1">
      <alignment wrapText="1"/>
    </xf>
    <xf numFmtId="169" fontId="9" fillId="61" borderId="0" xfId="0" applyNumberFormat="1" applyFont="1" applyFill="1" applyBorder="1" applyAlignment="1">
      <alignment wrapText="1"/>
    </xf>
    <xf numFmtId="169" fontId="10" fillId="61" borderId="0" xfId="0" applyNumberFormat="1" applyFont="1" applyFill="1" applyBorder="1" applyAlignment="1">
      <alignment wrapText="1"/>
    </xf>
    <xf numFmtId="176" fontId="13" fillId="61" borderId="0" xfId="79" applyNumberFormat="1" applyFont="1" applyFill="1" applyBorder="1" applyAlignment="1">
      <alignment wrapText="1"/>
    </xf>
    <xf numFmtId="169" fontId="10" fillId="61" borderId="29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78" fontId="13" fillId="61" borderId="0" xfId="0" applyNumberFormat="1" applyFont="1" applyFill="1" applyBorder="1" applyAlignment="1">
      <alignment wrapText="1"/>
    </xf>
    <xf numFmtId="177" fontId="9" fillId="61" borderId="0" xfId="0" applyNumberFormat="1" applyFont="1" applyFill="1" applyBorder="1" applyAlignment="1">
      <alignment wrapText="1"/>
    </xf>
    <xf numFmtId="175" fontId="9" fillId="61" borderId="33" xfId="87" applyNumberFormat="1" applyFont="1" applyFill="1" applyBorder="1" applyAlignment="1">
      <alignment wrapText="1"/>
    </xf>
    <xf numFmtId="0" fontId="10" fillId="61" borderId="32" xfId="0" applyFont="1" applyFill="1" applyBorder="1" applyAlignment="1">
      <alignment horizontal="left" wrapText="1"/>
    </xf>
    <xf numFmtId="179" fontId="10" fillId="61" borderId="0" xfId="0" applyNumberFormat="1" applyFont="1" applyFill="1" applyBorder="1" applyAlignment="1">
      <alignment wrapText="1"/>
    </xf>
    <xf numFmtId="175" fontId="10" fillId="61" borderId="33" xfId="87" applyNumberFormat="1" applyFont="1" applyFill="1" applyBorder="1" applyAlignment="1">
      <alignment wrapText="1"/>
    </xf>
    <xf numFmtId="177" fontId="10" fillId="61" borderId="0" xfId="0" applyNumberFormat="1" applyFont="1" applyFill="1" applyBorder="1" applyAlignment="1">
      <alignment wrapText="1"/>
    </xf>
    <xf numFmtId="0" fontId="9" fillId="61" borderId="34" xfId="0" applyFont="1" applyFill="1" applyBorder="1" applyAlignment="1">
      <alignment horizontal="left" wrapText="1"/>
    </xf>
    <xf numFmtId="174" fontId="9" fillId="61" borderId="27" xfId="0" applyNumberFormat="1" applyFont="1" applyFill="1" applyBorder="1" applyAlignment="1">
      <alignment wrapText="1"/>
    </xf>
    <xf numFmtId="178" fontId="14" fillId="61" borderId="27" xfId="0" applyNumberFormat="1" applyFont="1" applyFill="1" applyBorder="1" applyAlignment="1">
      <alignment wrapText="1"/>
    </xf>
    <xf numFmtId="177" fontId="9" fillId="61" borderId="27" xfId="0" applyNumberFormat="1" applyFont="1" applyFill="1" applyBorder="1" applyAlignment="1">
      <alignment wrapText="1"/>
    </xf>
    <xf numFmtId="173" fontId="9" fillId="61" borderId="35" xfId="87" applyNumberFormat="1" applyFont="1" applyFill="1" applyBorder="1" applyAlignment="1">
      <alignment wrapText="1"/>
    </xf>
    <xf numFmtId="165" fontId="9" fillId="61" borderId="0" xfId="0" applyNumberFormat="1" applyFont="1" applyFill="1" applyBorder="1" applyAlignment="1">
      <alignment wrapText="1"/>
    </xf>
    <xf numFmtId="171" fontId="9" fillId="61" borderId="33" xfId="0" applyNumberFormat="1" applyFont="1" applyFill="1" applyBorder="1" applyAlignment="1">
      <alignment wrapText="1"/>
    </xf>
    <xf numFmtId="176" fontId="10" fillId="61" borderId="0" xfId="79" applyNumberFormat="1" applyFont="1" applyFill="1" applyBorder="1" applyAlignment="1">
      <alignment wrapText="1"/>
    </xf>
    <xf numFmtId="171" fontId="10" fillId="61" borderId="33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left" wrapText="1"/>
    </xf>
    <xf numFmtId="176" fontId="10" fillId="61" borderId="29" xfId="79" applyNumberFormat="1" applyFont="1" applyFill="1" applyBorder="1" applyAlignment="1">
      <alignment wrapText="1"/>
    </xf>
    <xf numFmtId="177" fontId="10" fillId="61" borderId="29" xfId="0" applyNumberFormat="1" applyFont="1" applyFill="1" applyBorder="1" applyAlignment="1">
      <alignment wrapText="1"/>
    </xf>
    <xf numFmtId="171" fontId="10" fillId="61" borderId="37" xfId="0" applyNumberFormat="1" applyFont="1" applyFill="1" applyBorder="1" applyAlignment="1">
      <alignment wrapText="1"/>
    </xf>
    <xf numFmtId="165" fontId="12" fillId="61" borderId="0" xfId="0" applyNumberFormat="1" applyFont="1" applyFill="1" applyAlignment="1">
      <alignment/>
    </xf>
    <xf numFmtId="174" fontId="12" fillId="61" borderId="0" xfId="0" applyNumberFormat="1" applyFont="1" applyFill="1" applyAlignment="1">
      <alignment/>
    </xf>
    <xf numFmtId="165" fontId="0" fillId="61" borderId="0" xfId="0" applyNumberFormat="1" applyFill="1" applyAlignment="1">
      <alignment/>
    </xf>
    <xf numFmtId="168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7" xfId="0" applyFill="1" applyBorder="1" applyAlignment="1">
      <alignment/>
    </xf>
    <xf numFmtId="0" fontId="0" fillId="61" borderId="0" xfId="0" applyFill="1" applyAlignment="1">
      <alignment horizontal="left"/>
    </xf>
    <xf numFmtId="0" fontId="80" fillId="64" borderId="34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0" fontId="79" fillId="64" borderId="35" xfId="0" applyFont="1" applyFill="1" applyBorder="1" applyAlignment="1">
      <alignment horizontal="center" vertical="center" wrapText="1"/>
    </xf>
    <xf numFmtId="0" fontId="79" fillId="64" borderId="34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15" fontId="79" fillId="64" borderId="35" xfId="0" applyNumberFormat="1" applyFont="1" applyFill="1" applyBorder="1" applyAlignment="1">
      <alignment horizontal="center" vertical="center" wrapText="1"/>
    </xf>
    <xf numFmtId="175" fontId="9" fillId="61" borderId="33" xfId="0" applyNumberFormat="1" applyFont="1" applyFill="1" applyBorder="1" applyAlignment="1">
      <alignment wrapText="1"/>
    </xf>
    <xf numFmtId="175" fontId="9" fillId="61" borderId="35" xfId="87" applyNumberFormat="1" applyFont="1" applyFill="1" applyBorder="1" applyAlignment="1">
      <alignment wrapText="1"/>
    </xf>
    <xf numFmtId="175" fontId="10" fillId="61" borderId="33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2" xfId="0" applyFont="1" applyFill="1" applyBorder="1" applyAlignment="1">
      <alignment horizontal="right" wrapText="1"/>
    </xf>
    <xf numFmtId="165" fontId="10" fillId="61" borderId="0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right" wrapText="1"/>
    </xf>
    <xf numFmtId="165" fontId="10" fillId="61" borderId="29" xfId="0" applyNumberFormat="1" applyFont="1" applyFill="1" applyBorder="1" applyAlignment="1">
      <alignment wrapText="1"/>
    </xf>
    <xf numFmtId="175" fontId="10" fillId="61" borderId="37" xfId="0" applyNumberFormat="1" applyFont="1" applyFill="1" applyBorder="1" applyAlignment="1">
      <alignment wrapText="1"/>
    </xf>
    <xf numFmtId="168" fontId="10" fillId="61" borderId="0" xfId="0" applyNumberFormat="1" applyFont="1" applyFill="1" applyBorder="1" applyAlignment="1">
      <alignment wrapText="1"/>
    </xf>
    <xf numFmtId="170" fontId="9" fillId="61" borderId="0" xfId="0" applyNumberFormat="1" applyFont="1" applyFill="1" applyBorder="1" applyAlignment="1">
      <alignment wrapText="1"/>
    </xf>
    <xf numFmtId="170" fontId="10" fillId="61" borderId="0" xfId="0" applyNumberFormat="1" applyFont="1" applyFill="1" applyBorder="1" applyAlignment="1">
      <alignment wrapText="1"/>
    </xf>
    <xf numFmtId="168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9" fillId="62" borderId="34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5" xfId="0" applyNumberFormat="1" applyFont="1" applyFill="1" applyBorder="1" applyAlignment="1">
      <alignment horizontal="center" vertical="center" wrapText="1"/>
    </xf>
    <xf numFmtId="0" fontId="79" fillId="62" borderId="35" xfId="0" applyFont="1" applyFill="1" applyBorder="1" applyAlignment="1">
      <alignment horizontal="center" vertical="center" wrapText="1"/>
    </xf>
    <xf numFmtId="0" fontId="80" fillId="62" borderId="34" xfId="0" applyFont="1" applyFill="1" applyBorder="1" applyAlignment="1">
      <alignment horizontal="left" vertical="center" wrapText="1"/>
    </xf>
    <xf numFmtId="167" fontId="9" fillId="61" borderId="27" xfId="0" applyNumberFormat="1" applyFont="1" applyFill="1" applyBorder="1" applyAlignment="1">
      <alignment wrapText="1"/>
    </xf>
    <xf numFmtId="168" fontId="13" fillId="61" borderId="0" xfId="0" applyNumberFormat="1" applyFont="1" applyFill="1" applyBorder="1" applyAlignment="1">
      <alignment wrapText="1"/>
    </xf>
    <xf numFmtId="169" fontId="9" fillId="61" borderId="27" xfId="0" applyNumberFormat="1" applyFont="1" applyFill="1" applyBorder="1" applyAlignment="1">
      <alignment wrapText="1"/>
    </xf>
    <xf numFmtId="168" fontId="14" fillId="61" borderId="27" xfId="0" applyNumberFormat="1" applyFont="1" applyFill="1" applyBorder="1" applyAlignment="1">
      <alignment wrapText="1"/>
    </xf>
    <xf numFmtId="175" fontId="9" fillId="61" borderId="35" xfId="0" applyNumberFormat="1" applyFont="1" applyFill="1" applyBorder="1" applyAlignment="1">
      <alignment wrapText="1"/>
    </xf>
    <xf numFmtId="167" fontId="12" fillId="61" borderId="0" xfId="0" applyNumberFormat="1" applyFont="1" applyFill="1" applyAlignment="1">
      <alignment/>
    </xf>
    <xf numFmtId="0" fontId="79" fillId="65" borderId="34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5" xfId="0" applyNumberFormat="1" applyFont="1" applyFill="1" applyBorder="1" applyAlignment="1">
      <alignment horizontal="center" vertical="center" wrapText="1"/>
    </xf>
    <xf numFmtId="0" fontId="80" fillId="65" borderId="34" xfId="0" applyFont="1" applyFill="1" applyBorder="1" applyAlignment="1">
      <alignment horizontal="left" vertical="center" wrapText="1"/>
    </xf>
    <xf numFmtId="0" fontId="79" fillId="65" borderId="35" xfId="0" applyFont="1" applyFill="1" applyBorder="1" applyAlignment="1">
      <alignment horizontal="center" vertical="center" wrapText="1"/>
    </xf>
    <xf numFmtId="0" fontId="10" fillId="61" borderId="29" xfId="0" applyFont="1" applyFill="1" applyBorder="1" applyAlignment="1">
      <alignment wrapText="1"/>
    </xf>
    <xf numFmtId="180" fontId="10" fillId="61" borderId="29" xfId="0" applyNumberFormat="1" applyFont="1" applyFill="1" applyBorder="1" applyAlignment="1">
      <alignment wrapText="1"/>
    </xf>
    <xf numFmtId="175" fontId="10" fillId="61" borderId="37" xfId="87" applyNumberFormat="1" applyFont="1" applyFill="1" applyBorder="1" applyAlignment="1">
      <alignment wrapText="1"/>
    </xf>
    <xf numFmtId="0" fontId="79" fillId="66" borderId="34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5" xfId="0" applyNumberFormat="1" applyFont="1" applyFill="1" applyBorder="1" applyAlignment="1">
      <alignment horizontal="center" vertical="center" wrapText="1"/>
    </xf>
    <xf numFmtId="0" fontId="79" fillId="66" borderId="35" xfId="0" applyFont="1" applyFill="1" applyBorder="1" applyAlignment="1">
      <alignment horizontal="center" vertical="center" wrapText="1"/>
    </xf>
    <xf numFmtId="0" fontId="80" fillId="66" borderId="34" xfId="0" applyFont="1" applyFill="1" applyBorder="1" applyAlignment="1">
      <alignment horizontal="left" vertical="center" wrapText="1"/>
    </xf>
    <xf numFmtId="172" fontId="1" fillId="61" borderId="0" xfId="83" applyNumberFormat="1" applyFont="1" applyFill="1" applyBorder="1" applyProtection="1">
      <alignment/>
      <protection locked="0"/>
    </xf>
    <xf numFmtId="172" fontId="5" fillId="61" borderId="0" xfId="83" applyNumberFormat="1" applyFont="1" applyFill="1" applyBorder="1" applyProtection="1">
      <alignment/>
      <protection locked="0"/>
    </xf>
    <xf numFmtId="172" fontId="3" fillId="61" borderId="0" xfId="83" applyNumberFormat="1" applyFont="1" applyFill="1" applyProtection="1">
      <alignment/>
      <protection hidden="1"/>
    </xf>
    <xf numFmtId="172" fontId="6" fillId="61" borderId="27" xfId="83" applyNumberFormat="1" applyFont="1" applyFill="1" applyBorder="1" applyProtection="1">
      <alignment/>
      <protection locked="0"/>
    </xf>
    <xf numFmtId="172" fontId="6" fillId="61" borderId="0" xfId="83" applyNumberFormat="1" applyFont="1" applyFill="1" applyBorder="1" applyProtection="1">
      <alignment/>
      <protection locked="0"/>
    </xf>
    <xf numFmtId="172" fontId="3" fillId="61" borderId="0" xfId="83" applyNumberFormat="1" applyFont="1" applyFill="1" applyAlignment="1" applyProtection="1">
      <alignment horizontal="right"/>
      <protection hidden="1"/>
    </xf>
    <xf numFmtId="172" fontId="4" fillId="61" borderId="0" xfId="83" applyNumberFormat="1" applyFont="1" applyFill="1" applyAlignment="1" applyProtection="1">
      <alignment horizontal="right"/>
      <protection hidden="1"/>
    </xf>
    <xf numFmtId="172" fontId="1" fillId="61" borderId="29" xfId="83" applyNumberFormat="1" applyFont="1" applyFill="1" applyBorder="1" applyProtection="1">
      <alignment/>
      <protection locked="0"/>
    </xf>
    <xf numFmtId="181" fontId="1" fillId="61" borderId="0" xfId="83" applyNumberFormat="1" applyFont="1" applyFill="1" applyBorder="1" applyProtection="1">
      <alignment/>
      <protection locked="0"/>
    </xf>
    <xf numFmtId="181" fontId="1" fillId="61" borderId="29" xfId="83" applyNumberFormat="1" applyFont="1" applyFill="1" applyBorder="1" applyProtection="1">
      <alignment/>
      <protection locked="0"/>
    </xf>
    <xf numFmtId="174" fontId="45" fillId="61" borderId="0" xfId="83" applyNumberFormat="1" applyFont="1" applyFill="1" applyBorder="1" applyAlignment="1" applyProtection="1">
      <alignment horizontal="right" vertical="center"/>
      <protection hidden="1"/>
    </xf>
    <xf numFmtId="174" fontId="2" fillId="60" borderId="27" xfId="83" applyNumberFormat="1" applyFont="1" applyFill="1" applyBorder="1" applyAlignment="1" applyProtection="1">
      <alignment vertical="center"/>
      <protection hidden="1"/>
    </xf>
    <xf numFmtId="174" fontId="3" fillId="61" borderId="0" xfId="83" applyNumberFormat="1" applyFont="1" applyFill="1" applyBorder="1" applyAlignment="1" applyProtection="1">
      <alignment vertical="center"/>
      <protection hidden="1"/>
    </xf>
    <xf numFmtId="174" fontId="45" fillId="61" borderId="0" xfId="83" applyNumberFormat="1" applyFont="1" applyFill="1" applyBorder="1" applyAlignment="1" applyProtection="1">
      <alignment vertical="center"/>
      <protection hidden="1"/>
    </xf>
    <xf numFmtId="174" fontId="2" fillId="15" borderId="38" xfId="83" applyNumberFormat="1" applyFont="1" applyFill="1" applyBorder="1" applyAlignment="1" applyProtection="1">
      <alignment horizontal="right" vertical="center"/>
      <protection hidden="1"/>
    </xf>
    <xf numFmtId="174" fontId="3" fillId="61" borderId="31" xfId="83" applyNumberFormat="1" applyFont="1" applyFill="1" applyBorder="1" applyAlignment="1" applyProtection="1">
      <alignment vertical="center"/>
      <protection hidden="1"/>
    </xf>
    <xf numFmtId="174" fontId="45" fillId="61" borderId="29" xfId="83" applyNumberFormat="1" applyFont="1" applyFill="1" applyBorder="1" applyAlignment="1" applyProtection="1">
      <alignment vertical="center"/>
      <protection hidden="1"/>
    </xf>
    <xf numFmtId="174" fontId="45" fillId="61" borderId="39" xfId="83" applyNumberFormat="1" applyFont="1" applyFill="1" applyBorder="1" applyAlignment="1" applyProtection="1">
      <alignment vertical="center"/>
      <protection hidden="1"/>
    </xf>
    <xf numFmtId="174" fontId="45" fillId="61" borderId="0" xfId="83" applyNumberFormat="1" applyFont="1" applyFill="1" applyBorder="1" applyAlignment="1" applyProtection="1" quotePrefix="1">
      <alignment horizontal="right" vertical="center"/>
      <protection hidden="1"/>
    </xf>
    <xf numFmtId="174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74" fontId="6" fillId="15" borderId="27" xfId="0" applyNumberFormat="1" applyFont="1" applyFill="1" applyBorder="1" applyAlignment="1">
      <alignment horizontal="right" vertical="center" wrapText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174" fontId="2" fillId="61" borderId="0" xfId="83" applyNumberFormat="1" applyFont="1" applyFill="1" applyBorder="1" applyAlignment="1" applyProtection="1">
      <alignment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64" fontId="7" fillId="62" borderId="27" xfId="83" applyNumberFormat="1" applyFont="1" applyFill="1" applyBorder="1" applyAlignment="1" applyProtection="1" quotePrefix="1">
      <alignment horizontal="center" vertical="center" wrapText="1"/>
      <protection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2" customWidth="1"/>
    <col min="2" max="3" width="9.140625" style="12" customWidth="1"/>
    <col min="4" max="16384" width="9.140625" style="13" customWidth="1"/>
  </cols>
  <sheetData>
    <row r="3" ht="25.5" customHeight="1"/>
    <row r="4" spans="1:3" ht="12.75">
      <c r="A4" s="24" t="s">
        <v>1</v>
      </c>
      <c r="B4" s="25"/>
      <c r="C4" s="191"/>
    </row>
    <row r="5" spans="1:3" ht="12.75">
      <c r="A5" s="1" t="s">
        <v>97</v>
      </c>
      <c r="B5" s="5">
        <v>2018</v>
      </c>
      <c r="C5" s="5">
        <v>2019</v>
      </c>
    </row>
    <row r="6" spans="1:3" ht="12.75">
      <c r="A6" s="14" t="s">
        <v>2</v>
      </c>
      <c r="B6" s="167">
        <v>6134.4</v>
      </c>
      <c r="C6" s="167">
        <v>6912.8</v>
      </c>
    </row>
    <row r="7" spans="1:3" ht="12" customHeight="1">
      <c r="A7" s="14" t="s">
        <v>3</v>
      </c>
      <c r="B7" s="167">
        <v>0</v>
      </c>
      <c r="C7" s="167">
        <v>0</v>
      </c>
    </row>
    <row r="8" spans="1:3" ht="12.75">
      <c r="A8" s="14" t="s">
        <v>4</v>
      </c>
      <c r="B8" s="167">
        <v>492</v>
      </c>
      <c r="C8" s="167">
        <v>530.8</v>
      </c>
    </row>
    <row r="9" spans="1:3" ht="12.75">
      <c r="A9" s="15" t="s">
        <v>87</v>
      </c>
      <c r="B9" s="168">
        <v>0</v>
      </c>
      <c r="C9" s="168">
        <v>0</v>
      </c>
    </row>
    <row r="10" spans="1:3" ht="12.75">
      <c r="A10" s="15"/>
      <c r="B10" s="169"/>
      <c r="C10" s="169"/>
    </row>
    <row r="11" spans="1:3" ht="12.75">
      <c r="A11" s="14" t="s">
        <v>86</v>
      </c>
      <c r="B11" s="167">
        <v>-2984.1</v>
      </c>
      <c r="C11" s="167">
        <v>-3458.2</v>
      </c>
    </row>
    <row r="12" spans="1:3" ht="12.75">
      <c r="A12" s="14" t="s">
        <v>5</v>
      </c>
      <c r="B12" s="167">
        <v>-2040.5</v>
      </c>
      <c r="C12" s="167">
        <v>-2318.2</v>
      </c>
    </row>
    <row r="13" spans="1:3" ht="12.75">
      <c r="A13" s="14" t="s">
        <v>6</v>
      </c>
      <c r="B13" s="167">
        <v>-551.4</v>
      </c>
      <c r="C13" s="167">
        <v>-560.4</v>
      </c>
    </row>
    <row r="14" spans="1:3" ht="12.75">
      <c r="A14" s="14" t="s">
        <v>7</v>
      </c>
      <c r="B14" s="167">
        <v>-521</v>
      </c>
      <c r="C14" s="167">
        <v>-542.6</v>
      </c>
    </row>
    <row r="15" spans="1:3" ht="12.75">
      <c r="A15" s="14" t="s">
        <v>8</v>
      </c>
      <c r="B15" s="167">
        <v>-62.5</v>
      </c>
      <c r="C15" s="167">
        <v>-59.3</v>
      </c>
    </row>
    <row r="16" spans="1:3" ht="12.75">
      <c r="A16" s="14" t="s">
        <v>9</v>
      </c>
      <c r="B16" s="167">
        <v>43.2</v>
      </c>
      <c r="C16" s="167">
        <v>37.6</v>
      </c>
    </row>
    <row r="17" spans="1:3" ht="12.75">
      <c r="A17" s="14"/>
      <c r="B17" s="169"/>
      <c r="C17" s="169"/>
    </row>
    <row r="18" spans="1:3" ht="12.75">
      <c r="A18" s="16" t="s">
        <v>10</v>
      </c>
      <c r="B18" s="170">
        <f>SUM(B6:B16)</f>
        <v>510.0999999999996</v>
      </c>
      <c r="C18" s="170">
        <f>SUM(C6:C16)</f>
        <v>542.5000000000006</v>
      </c>
    </row>
    <row r="19" spans="1:3" ht="12.75">
      <c r="A19" s="14"/>
      <c r="B19" s="171"/>
      <c r="C19" s="171"/>
    </row>
    <row r="20" spans="1:3" ht="12.75">
      <c r="A20" s="14" t="s">
        <v>11</v>
      </c>
      <c r="B20" s="172">
        <v>14.9</v>
      </c>
      <c r="C20" s="172">
        <v>13.4</v>
      </c>
    </row>
    <row r="21" spans="1:3" ht="12.75">
      <c r="A21" s="14" t="s">
        <v>12</v>
      </c>
      <c r="B21" s="172">
        <v>96.9</v>
      </c>
      <c r="C21" s="172">
        <v>108.2</v>
      </c>
    </row>
    <row r="22" spans="1:3" ht="12.75">
      <c r="A22" s="14" t="s">
        <v>13</v>
      </c>
      <c r="B22" s="172">
        <v>-203.5</v>
      </c>
      <c r="C22" s="172">
        <v>-221.6</v>
      </c>
    </row>
    <row r="23" spans="1:3" ht="12.75">
      <c r="A23" s="15" t="s">
        <v>87</v>
      </c>
      <c r="B23" s="168">
        <v>0</v>
      </c>
      <c r="C23" s="168">
        <v>0</v>
      </c>
    </row>
    <row r="24" spans="1:3" ht="12.75">
      <c r="A24" s="14"/>
      <c r="B24" s="172"/>
      <c r="C24" s="172"/>
    </row>
    <row r="25" spans="1:3" ht="12.75">
      <c r="A25" s="17" t="s">
        <v>94</v>
      </c>
      <c r="B25" s="172">
        <v>0</v>
      </c>
      <c r="C25" s="172">
        <v>0</v>
      </c>
    </row>
    <row r="26" spans="1:3" ht="12.75">
      <c r="A26" s="14"/>
      <c r="B26" s="169"/>
      <c r="C26" s="169"/>
    </row>
    <row r="27" spans="1:3" ht="12.75">
      <c r="A27" s="16" t="s">
        <v>14</v>
      </c>
      <c r="B27" s="170">
        <f>SUM(B18:B25)</f>
        <v>418.39999999999964</v>
      </c>
      <c r="C27" s="170">
        <f>SUM(C18:C25)</f>
        <v>442.50000000000057</v>
      </c>
    </row>
    <row r="28" spans="1:3" ht="12.75">
      <c r="A28" s="18"/>
      <c r="B28" s="171"/>
      <c r="C28" s="171"/>
    </row>
    <row r="29" spans="1:3" ht="12.75">
      <c r="A29" s="14" t="s">
        <v>15</v>
      </c>
      <c r="B29" s="172">
        <v>-121.8</v>
      </c>
      <c r="C29" s="172">
        <v>-125.4</v>
      </c>
    </row>
    <row r="30" spans="1:3" ht="12.75">
      <c r="A30" s="15" t="s">
        <v>87</v>
      </c>
      <c r="B30" s="173"/>
      <c r="C30" s="173"/>
    </row>
    <row r="31" spans="1:3" ht="12.75">
      <c r="A31" s="15"/>
      <c r="B31" s="167"/>
      <c r="C31" s="167"/>
    </row>
    <row r="32" spans="1:3" ht="12.75">
      <c r="A32" s="14" t="s">
        <v>101</v>
      </c>
      <c r="B32" s="167">
        <v>0</v>
      </c>
      <c r="C32" s="167">
        <v>84.9</v>
      </c>
    </row>
    <row r="33" spans="1:3" ht="12.75">
      <c r="A33" s="16" t="s">
        <v>16</v>
      </c>
      <c r="B33" s="170">
        <f>+B27+B29</f>
        <v>296.5999999999996</v>
      </c>
      <c r="C33" s="170">
        <f>+C27+C29+C32</f>
        <v>402.00000000000057</v>
      </c>
    </row>
    <row r="34" spans="1:3" ht="12.75">
      <c r="A34" s="14"/>
      <c r="B34" s="167"/>
      <c r="C34" s="167"/>
    </row>
    <row r="35" spans="1:3" ht="12.75">
      <c r="A35" s="14" t="s">
        <v>17</v>
      </c>
      <c r="B35" s="172">
        <f>+B33-B36</f>
        <v>281.89999999999964</v>
      </c>
      <c r="C35" s="172">
        <f>+C33-C36</f>
        <v>385.70000000000056</v>
      </c>
    </row>
    <row r="36" spans="1:3" ht="12.75">
      <c r="A36" s="14" t="s">
        <v>18</v>
      </c>
      <c r="B36" s="172">
        <v>14.7</v>
      </c>
      <c r="C36" s="172">
        <v>16.3</v>
      </c>
    </row>
    <row r="37" spans="1:3" ht="12.75">
      <c r="A37" s="19" t="s">
        <v>19</v>
      </c>
      <c r="B37" s="174"/>
      <c r="C37" s="174"/>
    </row>
    <row r="38" spans="1:3" ht="12.75">
      <c r="A38" s="17" t="s">
        <v>88</v>
      </c>
      <c r="B38" s="175">
        <v>0.192</v>
      </c>
      <c r="C38" s="175">
        <v>0.262</v>
      </c>
    </row>
    <row r="39" spans="1:3" ht="13.5" thickBot="1">
      <c r="A39" s="23" t="s">
        <v>89</v>
      </c>
      <c r="B39" s="176">
        <v>0.192</v>
      </c>
      <c r="C39" s="176">
        <v>0.262</v>
      </c>
    </row>
    <row r="40" spans="1:3" ht="12.75">
      <c r="A40" s="20"/>
      <c r="B40" s="21"/>
      <c r="C40" s="21"/>
    </row>
    <row r="41" ht="12.75">
      <c r="A41" s="22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27:C3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2" bestFit="1" customWidth="1"/>
    <col min="2" max="3" width="10.421875" style="12" bestFit="1" customWidth="1"/>
    <col min="4" max="16384" width="9.140625" style="12" customWidth="1"/>
  </cols>
  <sheetData>
    <row r="5" spans="1:3" ht="14.25" customHeight="1">
      <c r="A5" s="24" t="s">
        <v>96</v>
      </c>
      <c r="B5" s="37">
        <v>43465</v>
      </c>
      <c r="C5" s="37">
        <v>43830</v>
      </c>
    </row>
    <row r="6" spans="1:3" ht="12.75">
      <c r="A6" s="2" t="s">
        <v>20</v>
      </c>
      <c r="B6" s="11"/>
      <c r="C6" s="11"/>
    </row>
    <row r="7" spans="1:3" ht="12.75">
      <c r="A7" s="26" t="s">
        <v>21</v>
      </c>
      <c r="B7" s="27"/>
      <c r="C7" s="27"/>
    </row>
    <row r="8" spans="1:3" ht="13.5">
      <c r="A8" s="28" t="s">
        <v>22</v>
      </c>
      <c r="B8" s="177">
        <v>2003.7</v>
      </c>
      <c r="C8" s="177">
        <v>1992.7</v>
      </c>
    </row>
    <row r="9" spans="1:3" ht="13.5">
      <c r="A9" s="28" t="s">
        <v>23</v>
      </c>
      <c r="B9" s="177">
        <v>3254.9</v>
      </c>
      <c r="C9" s="177">
        <v>3780.2</v>
      </c>
    </row>
    <row r="10" spans="1:3" ht="13.5">
      <c r="A10" s="28" t="s">
        <v>24</v>
      </c>
      <c r="B10" s="177">
        <v>381.3</v>
      </c>
      <c r="C10" s="177">
        <v>812.9</v>
      </c>
    </row>
    <row r="11" spans="1:3" ht="13.5">
      <c r="A11" s="28" t="s">
        <v>25</v>
      </c>
      <c r="B11" s="177">
        <v>149.1</v>
      </c>
      <c r="C11" s="177">
        <v>143.5</v>
      </c>
    </row>
    <row r="12" spans="1:3" ht="13.5">
      <c r="A12" s="28" t="s">
        <v>26</v>
      </c>
      <c r="B12" s="177">
        <v>118.4</v>
      </c>
      <c r="C12" s="177">
        <v>135.3</v>
      </c>
    </row>
    <row r="13" spans="1:3" ht="13.5">
      <c r="A13" s="28" t="s">
        <v>27</v>
      </c>
      <c r="B13" s="177">
        <v>159.2</v>
      </c>
      <c r="C13" s="177">
        <v>174.8</v>
      </c>
    </row>
    <row r="14" spans="1:3" ht="13.5">
      <c r="A14" s="28" t="s">
        <v>28</v>
      </c>
      <c r="B14" s="177">
        <v>45.3</v>
      </c>
      <c r="C14" s="177">
        <v>41.1</v>
      </c>
    </row>
    <row r="15" spans="1:8" ht="12.75">
      <c r="A15" s="7"/>
      <c r="B15" s="178">
        <f>SUM(B8:B14)</f>
        <v>6111.900000000001</v>
      </c>
      <c r="C15" s="178">
        <f>SUM(C8:C14)</f>
        <v>7080.5</v>
      </c>
      <c r="H15" s="12" t="s">
        <v>80</v>
      </c>
    </row>
    <row r="16" spans="1:3" ht="12.75">
      <c r="A16" s="26" t="s">
        <v>29</v>
      </c>
      <c r="B16" s="179"/>
      <c r="C16" s="179"/>
    </row>
    <row r="17" spans="1:3" ht="13.5">
      <c r="A17" s="28" t="s">
        <v>30</v>
      </c>
      <c r="B17" s="180">
        <v>157.3</v>
      </c>
      <c r="C17" s="180">
        <v>176.5</v>
      </c>
    </row>
    <row r="18" spans="1:3" ht="13.5">
      <c r="A18" s="28" t="s">
        <v>31</v>
      </c>
      <c r="B18" s="180">
        <v>1842.2</v>
      </c>
      <c r="C18" s="180">
        <v>2065.3</v>
      </c>
    </row>
    <row r="19" spans="1:3" ht="13.5">
      <c r="A19" s="28" t="s">
        <v>26</v>
      </c>
      <c r="B19" s="180">
        <v>37.3</v>
      </c>
      <c r="C19" s="180">
        <v>70.1</v>
      </c>
    </row>
    <row r="20" spans="1:3" ht="13.5">
      <c r="A20" s="28" t="s">
        <v>28</v>
      </c>
      <c r="B20" s="180">
        <v>111.9</v>
      </c>
      <c r="C20" s="180">
        <v>72.2</v>
      </c>
    </row>
    <row r="21" spans="1:3" ht="13.5">
      <c r="A21" s="29" t="s">
        <v>92</v>
      </c>
      <c r="B21" s="180">
        <v>34.3</v>
      </c>
      <c r="C21" s="180">
        <v>42.1</v>
      </c>
    </row>
    <row r="22" spans="1:3" ht="13.5">
      <c r="A22" s="28" t="s">
        <v>32</v>
      </c>
      <c r="B22" s="180">
        <v>281.2</v>
      </c>
      <c r="C22" s="180">
        <v>395.7</v>
      </c>
    </row>
    <row r="23" spans="1:3" ht="13.5">
      <c r="A23" s="28" t="s">
        <v>33</v>
      </c>
      <c r="B23" s="180">
        <v>535.5</v>
      </c>
      <c r="C23" s="180">
        <v>364</v>
      </c>
    </row>
    <row r="24" spans="1:3" ht="12.75">
      <c r="A24" s="7"/>
      <c r="B24" s="178">
        <f>SUM(B17:B23)</f>
        <v>2999.7</v>
      </c>
      <c r="C24" s="178">
        <f>SUM(C17:C23)</f>
        <v>3185.8999999999996</v>
      </c>
    </row>
    <row r="25" spans="1:3" ht="13.5">
      <c r="A25" s="188" t="s">
        <v>100</v>
      </c>
      <c r="B25" s="180">
        <v>0</v>
      </c>
      <c r="C25" s="180">
        <v>0</v>
      </c>
    </row>
    <row r="26" spans="1:3" ht="13.5" thickBot="1">
      <c r="A26" s="6" t="s">
        <v>34</v>
      </c>
      <c r="B26" s="181">
        <f>+B15+B24</f>
        <v>9111.6</v>
      </c>
      <c r="C26" s="181">
        <f>+C15+C24</f>
        <v>10266.4</v>
      </c>
    </row>
    <row r="27" spans="2:3" ht="12.75">
      <c r="B27" s="31"/>
      <c r="C27" s="31"/>
    </row>
    <row r="28" spans="2:3" ht="12.75">
      <c r="B28" s="31"/>
      <c r="C28" s="31"/>
    </row>
    <row r="29" spans="1:3" ht="12.75">
      <c r="A29" s="3" t="s">
        <v>35</v>
      </c>
      <c r="B29" s="10"/>
      <c r="C29" s="10"/>
    </row>
    <row r="30" spans="1:3" ht="12.75">
      <c r="A30" s="32" t="s">
        <v>36</v>
      </c>
      <c r="B30" s="33"/>
      <c r="C30" s="33"/>
    </row>
    <row r="31" spans="1:3" ht="13.5">
      <c r="A31" s="34" t="s">
        <v>37</v>
      </c>
      <c r="B31" s="180">
        <v>1465.3</v>
      </c>
      <c r="C31" s="180">
        <v>1474.8</v>
      </c>
    </row>
    <row r="32" spans="1:3" ht="13.5">
      <c r="A32" s="34" t="s">
        <v>38</v>
      </c>
      <c r="B32" s="177">
        <v>913.5</v>
      </c>
      <c r="C32" s="177">
        <v>948</v>
      </c>
    </row>
    <row r="33" spans="1:3" ht="13.5">
      <c r="A33" s="34" t="s">
        <v>39</v>
      </c>
      <c r="B33" s="183">
        <v>281.9</v>
      </c>
      <c r="C33" s="183">
        <v>385.7</v>
      </c>
    </row>
    <row r="34" spans="1:3" ht="12.75">
      <c r="A34" s="8" t="s">
        <v>35</v>
      </c>
      <c r="B34" s="178">
        <f>SUM(B31:B33)</f>
        <v>2660.7000000000003</v>
      </c>
      <c r="C34" s="178">
        <f>SUM(C31:C33)</f>
        <v>2808.5</v>
      </c>
    </row>
    <row r="35" spans="1:3" ht="13.5">
      <c r="A35" s="35" t="s">
        <v>18</v>
      </c>
      <c r="B35" s="184">
        <v>186</v>
      </c>
      <c r="C35" s="184">
        <v>201.5</v>
      </c>
    </row>
    <row r="36" spans="1:3" ht="12.75">
      <c r="A36" s="8" t="s">
        <v>40</v>
      </c>
      <c r="B36" s="178">
        <f>SUM(B34:B35)</f>
        <v>2846.7000000000003</v>
      </c>
      <c r="C36" s="178">
        <f>SUM(C34:C35)</f>
        <v>3010</v>
      </c>
    </row>
    <row r="37" spans="1:3" ht="12.75">
      <c r="A37" s="32"/>
      <c r="B37" s="30"/>
      <c r="C37" s="30"/>
    </row>
    <row r="38" spans="1:3" ht="12.75">
      <c r="A38" s="3" t="s">
        <v>42</v>
      </c>
      <c r="B38" s="10"/>
      <c r="C38" s="10"/>
    </row>
    <row r="39" ht="12.75">
      <c r="A39" s="32"/>
    </row>
    <row r="40" ht="12.75">
      <c r="A40" s="32" t="s">
        <v>41</v>
      </c>
    </row>
    <row r="41" spans="1:3" ht="13.5">
      <c r="A41" s="34" t="s">
        <v>46</v>
      </c>
      <c r="B41" s="185">
        <v>2684.6</v>
      </c>
      <c r="C41" s="185">
        <f>3456.3+76.1</f>
        <v>3532.4</v>
      </c>
    </row>
    <row r="42" spans="1:3" ht="13.5">
      <c r="A42" s="34" t="s">
        <v>43</v>
      </c>
      <c r="B42" s="185">
        <v>129.5</v>
      </c>
      <c r="C42" s="185">
        <v>127.3</v>
      </c>
    </row>
    <row r="43" spans="1:3" ht="13.5">
      <c r="A43" s="34" t="s">
        <v>44</v>
      </c>
      <c r="B43" s="185">
        <v>458.6</v>
      </c>
      <c r="C43" s="185">
        <v>521.8</v>
      </c>
    </row>
    <row r="44" spans="1:3" ht="13.5">
      <c r="A44" s="34" t="s">
        <v>45</v>
      </c>
      <c r="B44" s="185">
        <v>43.1</v>
      </c>
      <c r="C44" s="185">
        <v>154.5</v>
      </c>
    </row>
    <row r="45" spans="1:3" ht="13.5">
      <c r="A45" s="34" t="s">
        <v>28</v>
      </c>
      <c r="B45" s="186">
        <v>37.9</v>
      </c>
      <c r="C45" s="186">
        <v>27.4</v>
      </c>
    </row>
    <row r="46" spans="1:3" ht="12.75">
      <c r="A46" s="9"/>
      <c r="B46" s="178">
        <f>SUM(B41:B45)</f>
        <v>3353.7</v>
      </c>
      <c r="C46" s="178">
        <f>SUM(C41:C45)</f>
        <v>4363.4</v>
      </c>
    </row>
    <row r="47" spans="1:3" ht="12.75">
      <c r="A47" s="32" t="s">
        <v>47</v>
      </c>
      <c r="B47" s="182"/>
      <c r="C47" s="182"/>
    </row>
    <row r="48" spans="1:3" ht="13.5">
      <c r="A48" s="34" t="s">
        <v>48</v>
      </c>
      <c r="B48" s="185">
        <v>611.6</v>
      </c>
      <c r="C48" s="185">
        <f>305.5+19.4</f>
        <v>324.9</v>
      </c>
    </row>
    <row r="49" spans="1:3" ht="13.5">
      <c r="A49" s="34" t="s">
        <v>49</v>
      </c>
      <c r="B49" s="185">
        <v>1360.4</v>
      </c>
      <c r="C49" s="185">
        <v>1391.8</v>
      </c>
    </row>
    <row r="50" spans="1:3" ht="13.5">
      <c r="A50" s="35" t="s">
        <v>93</v>
      </c>
      <c r="B50" s="185">
        <v>6</v>
      </c>
      <c r="C50" s="185">
        <v>86.9</v>
      </c>
    </row>
    <row r="51" spans="1:3" ht="13.5">
      <c r="A51" s="34" t="s">
        <v>50</v>
      </c>
      <c r="B51" s="185">
        <v>866.9</v>
      </c>
      <c r="C51" s="185">
        <v>1047.9</v>
      </c>
    </row>
    <row r="52" spans="1:3" ht="13.5">
      <c r="A52" s="34" t="s">
        <v>28</v>
      </c>
      <c r="B52" s="186">
        <v>66.3</v>
      </c>
      <c r="C52" s="186">
        <v>138.4</v>
      </c>
    </row>
    <row r="53" spans="1:3" ht="12.75">
      <c r="A53" s="9"/>
      <c r="B53" s="178">
        <f>SUM(B48:B52)</f>
        <v>2911.2000000000003</v>
      </c>
      <c r="C53" s="178">
        <f>SUM(C48:C52)</f>
        <v>2989.9</v>
      </c>
    </row>
    <row r="54" spans="1:3" ht="13.5">
      <c r="A54" s="190" t="s">
        <v>99</v>
      </c>
      <c r="B54" s="186">
        <v>0</v>
      </c>
      <c r="C54" s="186">
        <v>0</v>
      </c>
    </row>
    <row r="55" spans="1:3" ht="12.75">
      <c r="A55" s="36" t="s">
        <v>51</v>
      </c>
      <c r="B55" s="189">
        <f>B46+B53</f>
        <v>6264.9</v>
      </c>
      <c r="C55" s="189">
        <f>C46+C53</f>
        <v>7353.299999999999</v>
      </c>
    </row>
    <row r="56" spans="1:3" ht="12.75">
      <c r="A56" s="4" t="s">
        <v>52</v>
      </c>
      <c r="B56" s="187">
        <f>B36+B55</f>
        <v>9111.6</v>
      </c>
      <c r="C56" s="187">
        <f>C36+C55</f>
        <v>10363.3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60" customWidth="1"/>
    <col min="2" max="7" width="10.7109375" style="13" customWidth="1"/>
    <col min="8" max="16384" width="9.140625" style="13" customWidth="1"/>
  </cols>
  <sheetData>
    <row r="2" spans="1:7" ht="12.75">
      <c r="A2" s="68" t="s">
        <v>98</v>
      </c>
      <c r="B2" s="69">
        <v>2018</v>
      </c>
      <c r="C2" s="70" t="s">
        <v>0</v>
      </c>
      <c r="D2" s="69">
        <v>2019</v>
      </c>
      <c r="E2" s="71" t="s">
        <v>0</v>
      </c>
      <c r="F2" s="72" t="s">
        <v>90</v>
      </c>
      <c r="G2" s="73" t="s">
        <v>91</v>
      </c>
    </row>
    <row r="3" spans="1:7" s="42" customFormat="1" ht="12.75">
      <c r="A3" s="38" t="s">
        <v>53</v>
      </c>
      <c r="B3" s="76">
        <v>2371.04846891</v>
      </c>
      <c r="C3" s="39">
        <f>B3/$B$3</f>
        <v>1</v>
      </c>
      <c r="D3" s="76">
        <v>2971.8777624199997</v>
      </c>
      <c r="E3" s="39">
        <f>D3/$D$3</f>
        <v>1</v>
      </c>
      <c r="F3" s="40">
        <f>D3-B3</f>
        <v>600.8292935099998</v>
      </c>
      <c r="G3" s="41">
        <f>D3/B3-1</f>
        <v>0.2534023666695471</v>
      </c>
    </row>
    <row r="4" spans="1:7" ht="12.75">
      <c r="A4" s="43" t="s">
        <v>54</v>
      </c>
      <c r="B4" s="77">
        <v>-1958.1952169499996</v>
      </c>
      <c r="C4" s="39">
        <f>B4/$B$3</f>
        <v>-0.8258773460882501</v>
      </c>
      <c r="D4" s="77">
        <v>-2529.16252602</v>
      </c>
      <c r="E4" s="39">
        <f>D4/$D$3</f>
        <v>-0.851031814969571</v>
      </c>
      <c r="F4" s="44">
        <f>D4-B4</f>
        <v>-570.9673090700003</v>
      </c>
      <c r="G4" s="45">
        <f>D4/B4-1</f>
        <v>0.2915783391399118</v>
      </c>
    </row>
    <row r="5" spans="1:7" ht="12.75">
      <c r="A5" s="43" t="s">
        <v>6</v>
      </c>
      <c r="B5" s="77">
        <v>-111.17404301</v>
      </c>
      <c r="C5" s="39">
        <f>B5/$B$3</f>
        <v>-0.04688813597349534</v>
      </c>
      <c r="D5" s="77">
        <v>-114.06994767000002</v>
      </c>
      <c r="E5" s="39">
        <f>D5/$D$3</f>
        <v>-0.03838312231829915</v>
      </c>
      <c r="F5" s="44">
        <f>D5-B5</f>
        <v>-2.8959046600000136</v>
      </c>
      <c r="G5" s="45">
        <f>D5/B5-1</f>
        <v>0.026048388469055883</v>
      </c>
    </row>
    <row r="6" spans="1:7" ht="12.75">
      <c r="A6" s="43" t="s">
        <v>9</v>
      </c>
      <c r="B6" s="78">
        <v>14.827359739999999</v>
      </c>
      <c r="C6" s="39">
        <f>B6/$B$3</f>
        <v>0.006253503432941765</v>
      </c>
      <c r="D6" s="78">
        <v>12.957649960000001</v>
      </c>
      <c r="E6" s="39">
        <f>D6/$D$3</f>
        <v>0.00436008846792157</v>
      </c>
      <c r="F6" s="46">
        <f>D6-B6</f>
        <v>-1.8697097799999973</v>
      </c>
      <c r="G6" s="45">
        <f>D6/B6-1</f>
        <v>-0.12609863204141813</v>
      </c>
    </row>
    <row r="7" spans="1:13" s="42" customFormat="1" ht="12.75">
      <c r="A7" s="47" t="s">
        <v>55</v>
      </c>
      <c r="B7" s="79">
        <f>SUM(B3:B6)</f>
        <v>316.50656869000034</v>
      </c>
      <c r="C7" s="48">
        <f>B7/$B$3</f>
        <v>0.1334880213711963</v>
      </c>
      <c r="D7" s="79">
        <f>SUM(D3:D6)</f>
        <v>341.60293868999986</v>
      </c>
      <c r="E7" s="48">
        <f>D7/$D$3</f>
        <v>0.11494515118005144</v>
      </c>
      <c r="F7" s="49">
        <f>D7-B7</f>
        <v>25.096369999999524</v>
      </c>
      <c r="G7" s="50">
        <f>D7/B7-1</f>
        <v>0.07929178248613211</v>
      </c>
      <c r="M7" s="51"/>
    </row>
    <row r="10" spans="1:5" ht="12.75">
      <c r="A10" s="68" t="s">
        <v>83</v>
      </c>
      <c r="B10" s="69">
        <f>B2</f>
        <v>2018</v>
      </c>
      <c r="C10" s="69">
        <f>D2</f>
        <v>2019</v>
      </c>
      <c r="D10" s="72" t="s">
        <v>90</v>
      </c>
      <c r="E10" s="74" t="s">
        <v>91</v>
      </c>
    </row>
    <row r="11" spans="1:5" ht="12.75">
      <c r="A11" s="38" t="s">
        <v>56</v>
      </c>
      <c r="B11" s="80">
        <v>1455.87202</v>
      </c>
      <c r="C11" s="80">
        <v>2049.494</v>
      </c>
      <c r="D11" s="40">
        <f>C11-B11</f>
        <v>593.6219800000001</v>
      </c>
      <c r="E11" s="52">
        <f>C11/B11-1</f>
        <v>0.40774324380518023</v>
      </c>
    </row>
    <row r="12" spans="1:5" ht="12.75">
      <c r="A12" s="43" t="s">
        <v>57</v>
      </c>
      <c r="B12" s="81">
        <v>3066.783016098542</v>
      </c>
      <c r="C12" s="81">
        <v>2982.9195609910003</v>
      </c>
      <c r="D12" s="46">
        <f>C12-B12</f>
        <v>-83.86345510754154</v>
      </c>
      <c r="E12" s="45">
        <f>C12/B12-1</f>
        <v>-0.027345741341110563</v>
      </c>
    </row>
    <row r="13" spans="1:5" ht="12.75">
      <c r="A13" s="43" t="s">
        <v>85</v>
      </c>
      <c r="B13" s="81">
        <v>6168.151575460001</v>
      </c>
      <c r="C13" s="81">
        <v>9850.675949617293</v>
      </c>
      <c r="D13" s="46">
        <f>C13-B13</f>
        <v>3682.5243741572913</v>
      </c>
      <c r="E13" s="53">
        <f>C13/B13-1</f>
        <v>0.5970223541211632</v>
      </c>
    </row>
    <row r="14" spans="1:5" ht="12.75">
      <c r="A14" s="54" t="s">
        <v>81</v>
      </c>
      <c r="B14" s="82">
        <v>3822.651003</v>
      </c>
      <c r="C14" s="82">
        <v>7547.439202</v>
      </c>
      <c r="D14" s="55">
        <f>C14-B14</f>
        <v>3724.7881989999996</v>
      </c>
      <c r="E14" s="56">
        <f>C14/B14-1</f>
        <v>0.9743992313388803</v>
      </c>
    </row>
    <row r="15" spans="1:5" ht="12.75">
      <c r="A15" s="57" t="s">
        <v>84</v>
      </c>
      <c r="B15" s="83">
        <v>507.45972853509096</v>
      </c>
      <c r="C15" s="83">
        <v>487.7773140452315</v>
      </c>
      <c r="D15" s="58">
        <f>C15-B15</f>
        <v>-19.682414489859468</v>
      </c>
      <c r="E15" s="59">
        <f>C15/B15-1</f>
        <v>-0.03878616052288064</v>
      </c>
    </row>
    <row r="16" spans="2:5" ht="12.75">
      <c r="B16" s="61"/>
      <c r="C16" s="61"/>
      <c r="D16" s="62"/>
      <c r="E16" s="63"/>
    </row>
    <row r="18" spans="1:5" ht="12.75">
      <c r="A18" s="75" t="s">
        <v>82</v>
      </c>
      <c r="B18" s="69">
        <f>B10</f>
        <v>2018</v>
      </c>
      <c r="C18" s="69">
        <f>C10</f>
        <v>2019</v>
      </c>
      <c r="D18" s="72" t="s">
        <v>90</v>
      </c>
      <c r="E18" s="74" t="s">
        <v>91</v>
      </c>
    </row>
    <row r="19" spans="1:5" ht="12.75">
      <c r="A19" s="38" t="s">
        <v>55</v>
      </c>
      <c r="B19" s="64">
        <f>B7</f>
        <v>316.50656869000034</v>
      </c>
      <c r="C19" s="64">
        <f>D7</f>
        <v>341.60293868999986</v>
      </c>
      <c r="D19" s="40">
        <f>C19-B19</f>
        <v>25.096369999999524</v>
      </c>
      <c r="E19" s="52">
        <f>C19/B19-1</f>
        <v>0.07929178248613211</v>
      </c>
    </row>
    <row r="20" spans="1:5" ht="12.75">
      <c r="A20" s="43" t="s">
        <v>58</v>
      </c>
      <c r="B20" s="125">
        <v>1031.11891935</v>
      </c>
      <c r="C20" s="125">
        <v>1085.099281939998</v>
      </c>
      <c r="D20" s="46">
        <f>C20-B20</f>
        <v>53.980362589998094</v>
      </c>
      <c r="E20" s="53">
        <f>C20/B20-1</f>
        <v>0.0523512483157873</v>
      </c>
    </row>
    <row r="21" spans="1:5" ht="12.75">
      <c r="A21" s="57" t="s">
        <v>59</v>
      </c>
      <c r="B21" s="65">
        <f>B19/B20</f>
        <v>0.3069544770738188</v>
      </c>
      <c r="C21" s="65">
        <f>C19/C20</f>
        <v>0.3148126115052477</v>
      </c>
      <c r="D21" s="66"/>
      <c r="E21" s="6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111" customWidth="1"/>
    <col min="2" max="7" width="10.7109375" style="12" customWidth="1"/>
    <col min="8" max="16384" width="9.140625" style="12" customWidth="1"/>
  </cols>
  <sheetData>
    <row r="2" spans="1:7" ht="12.75">
      <c r="A2" s="116" t="s">
        <v>98</v>
      </c>
      <c r="B2" s="113">
        <v>2018</v>
      </c>
      <c r="C2" s="117" t="s">
        <v>0</v>
      </c>
      <c r="D2" s="113">
        <v>2019</v>
      </c>
      <c r="E2" s="118" t="s">
        <v>0</v>
      </c>
      <c r="F2" s="114" t="s">
        <v>90</v>
      </c>
      <c r="G2" s="119" t="s">
        <v>91</v>
      </c>
    </row>
    <row r="3" spans="1:7" s="42" customFormat="1" ht="12.75">
      <c r="A3" s="84" t="s">
        <v>53</v>
      </c>
      <c r="B3" s="76">
        <v>2462.1195867700003</v>
      </c>
      <c r="C3" s="85">
        <f>B3/$B$3</f>
        <v>1</v>
      </c>
      <c r="D3" s="76">
        <v>2590.4203151300007</v>
      </c>
      <c r="E3" s="85">
        <f>D3/$D$3</f>
        <v>1</v>
      </c>
      <c r="F3" s="86">
        <f>D3-B3</f>
        <v>128.30072836000045</v>
      </c>
      <c r="G3" s="87">
        <f>D3/B3-1</f>
        <v>0.05210986868770062</v>
      </c>
    </row>
    <row r="4" spans="1:7" ht="12.75">
      <c r="A4" s="88" t="s">
        <v>54</v>
      </c>
      <c r="B4" s="77">
        <v>-2244.86778739</v>
      </c>
      <c r="C4" s="85">
        <f>B4/$B$3</f>
        <v>-0.9117622878484923</v>
      </c>
      <c r="D4" s="77">
        <v>-2376.0603692600002</v>
      </c>
      <c r="E4" s="85">
        <f>D4/$D$3</f>
        <v>-0.9172489712893397</v>
      </c>
      <c r="F4" s="89">
        <f>D4-B4</f>
        <v>-131.19258187000014</v>
      </c>
      <c r="G4" s="90">
        <f>D4/B4-1</f>
        <v>0.05844111738203139</v>
      </c>
    </row>
    <row r="5" spans="1:7" ht="12.75">
      <c r="A5" s="88" t="s">
        <v>6</v>
      </c>
      <c r="B5" s="77">
        <v>-44.878596290000004</v>
      </c>
      <c r="C5" s="85">
        <f>B5/$B$3</f>
        <v>-0.01822762652600284</v>
      </c>
      <c r="D5" s="77">
        <v>-45.00275998000001</v>
      </c>
      <c r="E5" s="85">
        <f>D5/$D$3</f>
        <v>-0.0173727636851634</v>
      </c>
      <c r="F5" s="89">
        <f>D5-B5</f>
        <v>-0.12416369000000316</v>
      </c>
      <c r="G5" s="90">
        <f>D5/B5-1</f>
        <v>0.002766657165426345</v>
      </c>
    </row>
    <row r="6" spans="1:7" ht="12.75">
      <c r="A6" s="88" t="s">
        <v>9</v>
      </c>
      <c r="B6" s="78">
        <v>11.132294840000002</v>
      </c>
      <c r="C6" s="85">
        <f>B6/$B$3</f>
        <v>0.004521427350571631</v>
      </c>
      <c r="D6" s="78">
        <v>9.104712520000001</v>
      </c>
      <c r="E6" s="85">
        <f>D6/$D$3</f>
        <v>0.0035147626301498796</v>
      </c>
      <c r="F6" s="91">
        <f>D6-B6</f>
        <v>-2.0275823200000005</v>
      </c>
      <c r="G6" s="90">
        <f>D6/B6-1</f>
        <v>-0.18213516163034005</v>
      </c>
    </row>
    <row r="7" spans="1:7" s="42" customFormat="1" ht="12.75">
      <c r="A7" s="92" t="s">
        <v>55</v>
      </c>
      <c r="B7" s="93">
        <f>SUM(B3:B6)</f>
        <v>183.5054979300002</v>
      </c>
      <c r="C7" s="94">
        <f>B7/$B$3</f>
        <v>0.07453151297607642</v>
      </c>
      <c r="D7" s="93">
        <f>SUM(D3:D6)</f>
        <v>178.4618984100005</v>
      </c>
      <c r="E7" s="94">
        <f>D7/$D$3</f>
        <v>0.06889302765564682</v>
      </c>
      <c r="F7" s="95">
        <f>D7-B7</f>
        <v>-5.043599519999702</v>
      </c>
      <c r="G7" s="121">
        <f>D7/B7-1</f>
        <v>-0.027484732484274854</v>
      </c>
    </row>
    <row r="10" spans="1:5" ht="12.75">
      <c r="A10" s="116" t="s">
        <v>83</v>
      </c>
      <c r="B10" s="113">
        <f>B2</f>
        <v>2018</v>
      </c>
      <c r="C10" s="113">
        <f>D2</f>
        <v>2019</v>
      </c>
      <c r="D10" s="114" t="s">
        <v>90</v>
      </c>
      <c r="E10" s="115" t="s">
        <v>91</v>
      </c>
    </row>
    <row r="11" spans="1:5" ht="12.75">
      <c r="A11" s="84" t="s">
        <v>56</v>
      </c>
      <c r="B11" s="97">
        <v>1068.7050000000002</v>
      </c>
      <c r="C11" s="97">
        <v>1252.891</v>
      </c>
      <c r="D11" s="86">
        <f>C11-B11</f>
        <v>184.18599999999992</v>
      </c>
      <c r="E11" s="98">
        <f>C11/B11-1</f>
        <v>0.1723450344108055</v>
      </c>
    </row>
    <row r="12" spans="1:5" ht="12.75">
      <c r="A12" s="88" t="s">
        <v>60</v>
      </c>
      <c r="B12" s="99">
        <v>11854.103455319002</v>
      </c>
      <c r="C12" s="99">
        <v>12830.350825</v>
      </c>
      <c r="D12" s="91">
        <f>C12-B12</f>
        <v>976.2473696809975</v>
      </c>
      <c r="E12" s="100">
        <f>C12/B12-1</f>
        <v>0.08235522604984102</v>
      </c>
    </row>
    <row r="13" spans="1:5" ht="12.75">
      <c r="A13" s="101" t="s">
        <v>61</v>
      </c>
      <c r="B13" s="102">
        <v>3078.727643651887</v>
      </c>
      <c r="C13" s="102">
        <v>3051.734415165413</v>
      </c>
      <c r="D13" s="103">
        <f>C13-B13</f>
        <v>-26.99322848647398</v>
      </c>
      <c r="E13" s="104">
        <f>C13/B13-1</f>
        <v>-0.008767657165820397</v>
      </c>
    </row>
    <row r="15" spans="2:7" s="42" customFormat="1" ht="12.75">
      <c r="B15" s="12"/>
      <c r="C15" s="12"/>
      <c r="D15" s="12"/>
      <c r="E15" s="12"/>
      <c r="F15" s="12"/>
      <c r="G15" s="12"/>
    </row>
    <row r="16" spans="1:5" ht="12.75">
      <c r="A16" s="112" t="s">
        <v>82</v>
      </c>
      <c r="B16" s="113">
        <f>B10</f>
        <v>2018</v>
      </c>
      <c r="C16" s="113">
        <f>C10</f>
        <v>2019</v>
      </c>
      <c r="D16" s="114" t="s">
        <v>90</v>
      </c>
      <c r="E16" s="115" t="s">
        <v>91</v>
      </c>
    </row>
    <row r="17" spans="1:7" ht="12.75">
      <c r="A17" s="84" t="s">
        <v>55</v>
      </c>
      <c r="B17" s="105">
        <f>B7</f>
        <v>183.5054979300002</v>
      </c>
      <c r="C17" s="106">
        <f>D7</f>
        <v>178.4618984100005</v>
      </c>
      <c r="D17" s="86">
        <f>C17-B17</f>
        <v>-5.043599519999702</v>
      </c>
      <c r="E17" s="120">
        <f>C17/B17-1</f>
        <v>-0.027484732484274854</v>
      </c>
      <c r="F17" s="42"/>
      <c r="G17" s="42"/>
    </row>
    <row r="18" spans="1:5" ht="12.75">
      <c r="A18" s="88" t="s">
        <v>62</v>
      </c>
      <c r="B18" s="107">
        <f>+GAS!B20</f>
        <v>1031.11891935</v>
      </c>
      <c r="C18" s="107">
        <f>+GAS!C20</f>
        <v>1085.099281939998</v>
      </c>
      <c r="D18" s="91">
        <f>C18-B18</f>
        <v>53.980362589998094</v>
      </c>
      <c r="E18" s="100">
        <f>C18/B18-1</f>
        <v>0.0523512483157873</v>
      </c>
    </row>
    <row r="19" spans="1:5" ht="12.75">
      <c r="A19" s="101" t="s">
        <v>59</v>
      </c>
      <c r="B19" s="108">
        <f>B17/B18</f>
        <v>0.17796734642952627</v>
      </c>
      <c r="C19" s="108">
        <f>C17/C18</f>
        <v>0.1644659630508066</v>
      </c>
      <c r="D19" s="109"/>
      <c r="E19" s="110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11" customWidth="1"/>
    <col min="2" max="7" width="10.7109375" style="12" customWidth="1"/>
    <col min="8" max="16384" width="9.140625" style="12" customWidth="1"/>
  </cols>
  <sheetData>
    <row r="2" spans="1:7" ht="12.75">
      <c r="A2" s="134" t="s">
        <v>98</v>
      </c>
      <c r="B2" s="135">
        <v>2018</v>
      </c>
      <c r="C2" s="136" t="s">
        <v>0</v>
      </c>
      <c r="D2" s="135">
        <v>2019</v>
      </c>
      <c r="E2" s="137" t="s">
        <v>0</v>
      </c>
      <c r="F2" s="138" t="s">
        <v>90</v>
      </c>
      <c r="G2" s="139" t="s">
        <v>91</v>
      </c>
    </row>
    <row r="3" spans="1:7" s="42" customFormat="1" ht="12.75">
      <c r="A3" s="84" t="s">
        <v>53</v>
      </c>
      <c r="B3" s="76">
        <v>878.5955259199998</v>
      </c>
      <c r="C3" s="85">
        <f>B3/$B$3</f>
        <v>1</v>
      </c>
      <c r="D3" s="76">
        <v>911.90675324</v>
      </c>
      <c r="E3" s="85">
        <f>D3/$D$3</f>
        <v>1</v>
      </c>
      <c r="F3" s="86">
        <f>D3-B3</f>
        <v>33.31122732000017</v>
      </c>
      <c r="G3" s="87">
        <f>D3/B3-1</f>
        <v>0.03791417818241127</v>
      </c>
    </row>
    <row r="4" spans="1:7" ht="12.75">
      <c r="A4" s="88" t="s">
        <v>54</v>
      </c>
      <c r="B4" s="77">
        <v>-455.6834785100001</v>
      </c>
      <c r="C4" s="85">
        <f>B4/$B$3</f>
        <v>-0.5186498964160354</v>
      </c>
      <c r="D4" s="77">
        <v>-471.83856742</v>
      </c>
      <c r="E4" s="85">
        <f>D4/$D$3</f>
        <v>-0.517419753438123</v>
      </c>
      <c r="F4" s="89">
        <f>D4-B4</f>
        <v>-16.155088909999904</v>
      </c>
      <c r="G4" s="90">
        <f>D4/B4-1</f>
        <v>0.03545243501656903</v>
      </c>
    </row>
    <row r="5" spans="1:7" ht="12.75">
      <c r="A5" s="88" t="s">
        <v>6</v>
      </c>
      <c r="B5" s="77">
        <v>-179.25271475000002</v>
      </c>
      <c r="C5" s="85">
        <f>B5/$B$3</f>
        <v>-0.20402188431622154</v>
      </c>
      <c r="D5" s="77">
        <v>-179.91001447</v>
      </c>
      <c r="E5" s="85">
        <f>D5/$D$3</f>
        <v>-0.1972899244695586</v>
      </c>
      <c r="F5" s="89">
        <f>D5-B5</f>
        <v>-0.6572997199999691</v>
      </c>
      <c r="G5" s="90">
        <f>D5/B5-1</f>
        <v>0.0036668885094246484</v>
      </c>
    </row>
    <row r="6" spans="1:7" ht="12.75">
      <c r="A6" s="88" t="s">
        <v>9</v>
      </c>
      <c r="B6" s="78">
        <v>6.076916239999999</v>
      </c>
      <c r="C6" s="85">
        <f>B6/$B$3</f>
        <v>0.0069166255241701865</v>
      </c>
      <c r="D6" s="78">
        <v>5.15460643</v>
      </c>
      <c r="E6" s="85">
        <f>D6/$D$3</f>
        <v>0.005652558676296354</v>
      </c>
      <c r="F6" s="91">
        <f>D6-B6</f>
        <v>-0.9223098099999989</v>
      </c>
      <c r="G6" s="90">
        <f>D6/B6-1</f>
        <v>-0.1517726711336076</v>
      </c>
    </row>
    <row r="7" spans="1:7" s="42" customFormat="1" ht="12.75">
      <c r="A7" s="92" t="s">
        <v>55</v>
      </c>
      <c r="B7" s="79">
        <f>SUM(B3:B6)</f>
        <v>249.73624889999965</v>
      </c>
      <c r="C7" s="94">
        <f>B7/$B$3</f>
        <v>0.28424484479191314</v>
      </c>
      <c r="D7" s="79">
        <f>SUM(D3:D6)</f>
        <v>265.31277778</v>
      </c>
      <c r="E7" s="94">
        <f>D7/$D$3</f>
        <v>0.29094288076861485</v>
      </c>
      <c r="F7" s="95">
        <f>D7-B7</f>
        <v>15.576528880000325</v>
      </c>
      <c r="G7" s="96">
        <f>D7/B7-1</f>
        <v>0.06237191816810528</v>
      </c>
    </row>
    <row r="10" spans="1:5" ht="12.75">
      <c r="A10" s="134" t="s">
        <v>83</v>
      </c>
      <c r="B10" s="135">
        <f>B2</f>
        <v>2018</v>
      </c>
      <c r="C10" s="135">
        <f>D2</f>
        <v>2019</v>
      </c>
      <c r="D10" s="138" t="s">
        <v>90</v>
      </c>
      <c r="E10" s="140" t="s">
        <v>91</v>
      </c>
    </row>
    <row r="11" spans="1:5" ht="12.75">
      <c r="A11" s="88" t="s">
        <v>56</v>
      </c>
      <c r="B11" s="81">
        <v>1463.476</v>
      </c>
      <c r="C11" s="81">
        <v>1467.8490000000002</v>
      </c>
      <c r="D11" s="91">
        <f>C11-B11</f>
        <v>4.373000000000047</v>
      </c>
      <c r="E11" s="122">
        <f>C11/B11-1</f>
        <v>0.0029880913660353947</v>
      </c>
    </row>
    <row r="12" spans="1:5" ht="12.75">
      <c r="A12" s="88" t="s">
        <v>63</v>
      </c>
      <c r="B12" s="123"/>
      <c r="C12" s="123"/>
      <c r="D12" s="91"/>
      <c r="E12" s="122"/>
    </row>
    <row r="13" spans="1:5" ht="12.75">
      <c r="A13" s="124" t="s">
        <v>64</v>
      </c>
      <c r="B13" s="125">
        <v>291.13683287846567</v>
      </c>
      <c r="C13" s="125">
        <v>289.318242795758</v>
      </c>
      <c r="D13" s="91">
        <f>C13-B13</f>
        <v>-1.818590082707658</v>
      </c>
      <c r="E13" s="122">
        <f>C13/B13-1</f>
        <v>-0.006246513245085739</v>
      </c>
    </row>
    <row r="14" spans="1:5" ht="12.75">
      <c r="A14" s="124" t="s">
        <v>65</v>
      </c>
      <c r="B14" s="125">
        <v>245.7839683363498</v>
      </c>
      <c r="C14" s="125">
        <v>246.323833763974</v>
      </c>
      <c r="D14" s="91">
        <f>C14-B14</f>
        <v>0.5398654276241928</v>
      </c>
      <c r="E14" s="122">
        <f>C14/B14-1</f>
        <v>0.002196503829270835</v>
      </c>
    </row>
    <row r="15" spans="1:5" ht="12.75">
      <c r="A15" s="126" t="s">
        <v>66</v>
      </c>
      <c r="B15" s="127">
        <v>243.97944695643042</v>
      </c>
      <c r="C15" s="127">
        <v>241.01805950474034</v>
      </c>
      <c r="D15" s="103">
        <f>C15-B15</f>
        <v>-2.9613874516900864</v>
      </c>
      <c r="E15" s="128">
        <f>C15/B15-1</f>
        <v>-0.012137856235975963</v>
      </c>
    </row>
    <row r="18" spans="1:10" ht="12.75">
      <c r="A18" s="141" t="s">
        <v>82</v>
      </c>
      <c r="B18" s="135">
        <f>B10</f>
        <v>2018</v>
      </c>
      <c r="C18" s="135">
        <f>C10</f>
        <v>2019</v>
      </c>
      <c r="D18" s="138" t="s">
        <v>90</v>
      </c>
      <c r="E18" s="140" t="s">
        <v>91</v>
      </c>
      <c r="J18" s="129"/>
    </row>
    <row r="19" spans="1:5" s="42" customFormat="1" ht="12.75">
      <c r="A19" s="84" t="s">
        <v>55</v>
      </c>
      <c r="B19" s="105">
        <f>B7</f>
        <v>249.73624889999965</v>
      </c>
      <c r="C19" s="105">
        <f>D7</f>
        <v>265.31277778</v>
      </c>
      <c r="D19" s="130">
        <f>C19-B19</f>
        <v>15.576528880000325</v>
      </c>
      <c r="E19" s="98">
        <f>C19/B19-1</f>
        <v>0.06237191816810528</v>
      </c>
    </row>
    <row r="20" spans="1:5" ht="12.75">
      <c r="A20" s="88" t="s">
        <v>62</v>
      </c>
      <c r="B20" s="107">
        <f>+Electricity!B18</f>
        <v>1031.11891935</v>
      </c>
      <c r="C20" s="107">
        <f>+Electricity!C18</f>
        <v>1085.099281939998</v>
      </c>
      <c r="D20" s="131">
        <f>C20-B20</f>
        <v>53.980362589998094</v>
      </c>
      <c r="E20" s="100">
        <f>C20/B20-1</f>
        <v>0.0523512483157873</v>
      </c>
    </row>
    <row r="21" spans="1:5" ht="12.75">
      <c r="A21" s="101" t="s">
        <v>59</v>
      </c>
      <c r="B21" s="132">
        <f>B19/B20</f>
        <v>0.24219926936985037</v>
      </c>
      <c r="C21" s="132">
        <f>C19/C20</f>
        <v>0.24450553253123505</v>
      </c>
      <c r="D21" s="133"/>
      <c r="E21" s="110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111" customWidth="1"/>
    <col min="2" max="7" width="12.7109375" style="12" customWidth="1"/>
    <col min="8" max="16384" width="9.140625" style="12" customWidth="1"/>
  </cols>
  <sheetData>
    <row r="2" spans="1:7" ht="12.75">
      <c r="A2" s="148" t="s">
        <v>98</v>
      </c>
      <c r="B2" s="149">
        <v>2018</v>
      </c>
      <c r="C2" s="150" t="s">
        <v>0</v>
      </c>
      <c r="D2" s="149">
        <v>2019</v>
      </c>
      <c r="E2" s="151" t="s">
        <v>0</v>
      </c>
      <c r="F2" s="152" t="s">
        <v>90</v>
      </c>
      <c r="G2" s="153" t="s">
        <v>91</v>
      </c>
    </row>
    <row r="3" spans="1:7" s="42" customFormat="1" ht="12.75">
      <c r="A3" s="84" t="s">
        <v>53</v>
      </c>
      <c r="B3" s="76">
        <v>1123.66049217</v>
      </c>
      <c r="C3" s="85">
        <f>B3/$B$3</f>
        <v>1</v>
      </c>
      <c r="D3" s="76">
        <v>1190.5159995100003</v>
      </c>
      <c r="E3" s="85">
        <f>D3/$D$3</f>
        <v>1</v>
      </c>
      <c r="F3" s="86">
        <f>D3-B3</f>
        <v>66.85550734000026</v>
      </c>
      <c r="G3" s="87">
        <f>D3/B3-1</f>
        <v>0.059497960287710816</v>
      </c>
    </row>
    <row r="4" spans="1:7" ht="12.75">
      <c r="A4" s="88" t="s">
        <v>54</v>
      </c>
      <c r="B4" s="77">
        <v>-684.32239803</v>
      </c>
      <c r="C4" s="85">
        <f>B4/$B$3</f>
        <v>-0.609011710208343</v>
      </c>
      <c r="D4" s="77">
        <v>-733.5339059900002</v>
      </c>
      <c r="E4" s="85">
        <f>D4/$D$3</f>
        <v>-0.6161478773001896</v>
      </c>
      <c r="F4" s="89">
        <f>D4-B4</f>
        <v>-49.211507960000176</v>
      </c>
      <c r="G4" s="90">
        <f>D4/B4-1</f>
        <v>0.07191275355251903</v>
      </c>
    </row>
    <row r="5" spans="1:7" ht="12.75">
      <c r="A5" s="88" t="s">
        <v>6</v>
      </c>
      <c r="B5" s="77">
        <v>-196.06260129000003</v>
      </c>
      <c r="C5" s="85">
        <f>B5/$B$3</f>
        <v>-0.1744856232431615</v>
      </c>
      <c r="D5" s="77">
        <v>-201.19945769</v>
      </c>
      <c r="E5" s="85">
        <f>D5/$D$3</f>
        <v>-0.16900189310585567</v>
      </c>
      <c r="F5" s="89">
        <f>D5-B5</f>
        <v>-5.136856399999971</v>
      </c>
      <c r="G5" s="90">
        <f>D5/B5-1</f>
        <v>0.026200082862319896</v>
      </c>
    </row>
    <row r="6" spans="1:7" ht="12.75">
      <c r="A6" s="88" t="s">
        <v>9</v>
      </c>
      <c r="B6" s="78">
        <v>8.759080690000001</v>
      </c>
      <c r="C6" s="85">
        <f>B6/$B$3</f>
        <v>0.0077951309590716025</v>
      </c>
      <c r="D6" s="78">
        <v>8.422818999999999</v>
      </c>
      <c r="E6" s="85">
        <f>D6/$D$3</f>
        <v>0.007074931377206785</v>
      </c>
      <c r="F6" s="91">
        <f>D6-B6</f>
        <v>-0.3362616900000024</v>
      </c>
      <c r="G6" s="90">
        <f>D6/B6-1</f>
        <v>-0.0383900664808241</v>
      </c>
    </row>
    <row r="7" spans="1:7" s="42" customFormat="1" ht="12.75">
      <c r="A7" s="92" t="s">
        <v>55</v>
      </c>
      <c r="B7" s="142">
        <f>SUM(B3:B6)</f>
        <v>252.0345735399999</v>
      </c>
      <c r="C7" s="94">
        <f>B7/$B$3</f>
        <v>0.22429779750756715</v>
      </c>
      <c r="D7" s="142">
        <f>SUM(D3:D6)</f>
        <v>264.20545483</v>
      </c>
      <c r="E7" s="94">
        <f>D7/$D$3</f>
        <v>0.22192516097116147</v>
      </c>
      <c r="F7" s="95">
        <f>D7-B7</f>
        <v>12.170881290000096</v>
      </c>
      <c r="G7" s="121">
        <v>0.011</v>
      </c>
    </row>
    <row r="9" spans="1:7" ht="12.75">
      <c r="A9" s="154" t="s">
        <v>67</v>
      </c>
      <c r="B9" s="149">
        <f>B2</f>
        <v>2018</v>
      </c>
      <c r="C9" s="150" t="s">
        <v>0</v>
      </c>
      <c r="D9" s="149">
        <f>D2</f>
        <v>2019</v>
      </c>
      <c r="E9" s="151" t="s">
        <v>0</v>
      </c>
      <c r="F9" s="152" t="s">
        <v>90</v>
      </c>
      <c r="G9" s="153" t="s">
        <v>91</v>
      </c>
    </row>
    <row r="10" spans="1:7" ht="12.75">
      <c r="A10" s="88" t="s">
        <v>68</v>
      </c>
      <c r="B10" s="99">
        <v>2348.0077080000005</v>
      </c>
      <c r="C10" s="143">
        <f>B10/$B$13</f>
        <v>0.32195362858615584</v>
      </c>
      <c r="D10" s="99">
        <v>2347.839775453687</v>
      </c>
      <c r="E10" s="143">
        <f>D10/$D$13</f>
        <v>0.3272188116814508</v>
      </c>
      <c r="F10" s="91">
        <f>D10-B10</f>
        <v>-0.1679325463137502</v>
      </c>
      <c r="G10" s="90">
        <f>D10/B10-1</f>
        <v>-7.152129260123985E-05</v>
      </c>
    </row>
    <row r="11" spans="1:7" ht="12.75">
      <c r="A11" s="88" t="s">
        <v>69</v>
      </c>
      <c r="B11" s="99">
        <v>2142.8085880000085</v>
      </c>
      <c r="C11" s="143">
        <f>B11/$B$13</f>
        <v>0.29381717867519863</v>
      </c>
      <c r="D11" s="99">
        <v>2211.105870000008</v>
      </c>
      <c r="E11" s="143">
        <f aca="true" t="shared" si="0" ref="E11:E20">D11/$D$13</f>
        <v>0.3081621850211111</v>
      </c>
      <c r="F11" s="91">
        <f aca="true" t="shared" si="1" ref="F11:F20">D11-B11</f>
        <v>68.29728199999954</v>
      </c>
      <c r="G11" s="90">
        <f aca="true" t="shared" si="2" ref="G11:G20">D11/B11-1</f>
        <v>0.03187278713669195</v>
      </c>
    </row>
    <row r="12" spans="1:7" ht="12.75" customHeight="1">
      <c r="A12" s="88" t="s">
        <v>70</v>
      </c>
      <c r="B12" s="99">
        <v>2802.1833769999994</v>
      </c>
      <c r="C12" s="143">
        <f>B12/$B$13</f>
        <v>0.3842291927386456</v>
      </c>
      <c r="D12" s="99">
        <v>2616.1912709999997</v>
      </c>
      <c r="E12" s="143">
        <f t="shared" si="0"/>
        <v>0.3646190032974381</v>
      </c>
      <c r="F12" s="91">
        <f t="shared" si="1"/>
        <v>-185.9921059999997</v>
      </c>
      <c r="G12" s="90">
        <f t="shared" si="2"/>
        <v>-0.06637399519481901</v>
      </c>
    </row>
    <row r="13" spans="1:7" ht="12.75">
      <c r="A13" s="92" t="s">
        <v>71</v>
      </c>
      <c r="B13" s="144">
        <f>SUM(B10:B12)</f>
        <v>7292.999673000008</v>
      </c>
      <c r="C13" s="145">
        <f>B13/$B$13</f>
        <v>1</v>
      </c>
      <c r="D13" s="144">
        <f>SUM(D10:D12)</f>
        <v>7175.1369164536945</v>
      </c>
      <c r="E13" s="145">
        <f t="shared" si="0"/>
        <v>1</v>
      </c>
      <c r="F13" s="95">
        <f t="shared" si="1"/>
        <v>-117.8627565463139</v>
      </c>
      <c r="G13" s="146">
        <f t="shared" si="2"/>
        <v>-0.016161080739200195</v>
      </c>
    </row>
    <row r="14" spans="1:7" ht="12.75">
      <c r="A14" s="88" t="s">
        <v>95</v>
      </c>
      <c r="B14" s="99">
        <v>704.302677</v>
      </c>
      <c r="C14" s="143">
        <f>B14/$B$20</f>
        <v>0.09657242678996061</v>
      </c>
      <c r="D14" s="99">
        <v>663.5010519999989</v>
      </c>
      <c r="E14" s="143">
        <f t="shared" si="0"/>
        <v>0.09247224962055968</v>
      </c>
      <c r="F14" s="91">
        <f t="shared" si="1"/>
        <v>-40.80162500000108</v>
      </c>
      <c r="G14" s="122">
        <f t="shared" si="2"/>
        <v>-0.05793194649464761</v>
      </c>
    </row>
    <row r="15" spans="1:7" ht="12.75">
      <c r="A15" s="88" t="s">
        <v>72</v>
      </c>
      <c r="B15" s="99">
        <v>1309.7664200000052</v>
      </c>
      <c r="C15" s="143">
        <f aca="true" t="shared" si="3" ref="C15:C20">B15/$B$20</f>
        <v>0.17959227735180014</v>
      </c>
      <c r="D15" s="99">
        <v>1259.9324230000075</v>
      </c>
      <c r="E15" s="143">
        <f t="shared" si="0"/>
        <v>0.17559698688268768</v>
      </c>
      <c r="F15" s="91">
        <f t="shared" si="1"/>
        <v>-49.83399699999768</v>
      </c>
      <c r="G15" s="122">
        <f t="shared" si="2"/>
        <v>-0.038048003246256346</v>
      </c>
    </row>
    <row r="16" spans="1:7" ht="12.75">
      <c r="A16" s="88" t="s">
        <v>73</v>
      </c>
      <c r="B16" s="99">
        <v>531.163537000003</v>
      </c>
      <c r="C16" s="143">
        <f t="shared" si="3"/>
        <v>0.0728319704944545</v>
      </c>
      <c r="D16" s="99">
        <v>572.7666789999998</v>
      </c>
      <c r="E16" s="143">
        <f t="shared" si="0"/>
        <v>0.07982658528599748</v>
      </c>
      <c r="F16" s="91">
        <f t="shared" si="1"/>
        <v>41.603141999996865</v>
      </c>
      <c r="G16" s="122">
        <f t="shared" si="2"/>
        <v>0.07832454432954927</v>
      </c>
    </row>
    <row r="17" spans="1:7" ht="12.75">
      <c r="A17" s="88" t="s">
        <v>74</v>
      </c>
      <c r="B17" s="99">
        <v>361.5090000000001</v>
      </c>
      <c r="C17" s="143">
        <f t="shared" si="3"/>
        <v>0.049569315262466176</v>
      </c>
      <c r="D17" s="99">
        <v>506.08517999999947</v>
      </c>
      <c r="E17" s="143">
        <f t="shared" si="0"/>
        <v>0.07053317391609186</v>
      </c>
      <c r="F17" s="91">
        <f t="shared" si="1"/>
        <v>144.57617999999934</v>
      </c>
      <c r="G17" s="122">
        <f t="shared" si="2"/>
        <v>0.3999241512659417</v>
      </c>
    </row>
    <row r="18" spans="1:7" ht="12.75">
      <c r="A18" s="88" t="s">
        <v>75</v>
      </c>
      <c r="B18" s="99">
        <v>1231.6656200000002</v>
      </c>
      <c r="C18" s="143">
        <f>B18/$B$20</f>
        <v>0.1688832682332137</v>
      </c>
      <c r="D18" s="99">
        <v>1600.1800399999984</v>
      </c>
      <c r="E18" s="143">
        <f t="shared" si="0"/>
        <v>0.2230173526487751</v>
      </c>
      <c r="F18" s="91">
        <f t="shared" si="1"/>
        <v>368.51441999999815</v>
      </c>
      <c r="G18" s="122">
        <f t="shared" si="2"/>
        <v>0.29920005398867766</v>
      </c>
    </row>
    <row r="19" spans="1:7" s="42" customFormat="1" ht="12.75">
      <c r="A19" s="88" t="s">
        <v>76</v>
      </c>
      <c r="B19" s="99">
        <v>3154.5924189999996</v>
      </c>
      <c r="C19" s="143">
        <f t="shared" si="3"/>
        <v>0.4325507418681048</v>
      </c>
      <c r="D19" s="99">
        <v>2572.67154245369</v>
      </c>
      <c r="E19" s="143">
        <f t="shared" si="0"/>
        <v>0.35855365164588815</v>
      </c>
      <c r="F19" s="91">
        <f t="shared" si="1"/>
        <v>-581.9208765463095</v>
      </c>
      <c r="G19" s="122">
        <f t="shared" si="2"/>
        <v>-0.18446784853771292</v>
      </c>
    </row>
    <row r="20" spans="1:7" ht="12.75">
      <c r="A20" s="92" t="s">
        <v>71</v>
      </c>
      <c r="B20" s="144">
        <f>SUM(B14:B19)</f>
        <v>7292.999673000008</v>
      </c>
      <c r="C20" s="145">
        <f t="shared" si="3"/>
        <v>1</v>
      </c>
      <c r="D20" s="144">
        <f>SUM(D14:D19)</f>
        <v>7175.136916453695</v>
      </c>
      <c r="E20" s="145">
        <f t="shared" si="0"/>
        <v>1.0000000000000002</v>
      </c>
      <c r="F20" s="95">
        <f t="shared" si="1"/>
        <v>-117.862756546313</v>
      </c>
      <c r="G20" s="146">
        <f t="shared" si="2"/>
        <v>-0.016161080739200084</v>
      </c>
    </row>
    <row r="22" spans="1:5" ht="12.75">
      <c r="A22" s="154" t="s">
        <v>82</v>
      </c>
      <c r="B22" s="149">
        <f>B9</f>
        <v>2018</v>
      </c>
      <c r="C22" s="149">
        <f>D9</f>
        <v>2019</v>
      </c>
      <c r="D22" s="152" t="s">
        <v>90</v>
      </c>
      <c r="E22" s="155" t="s">
        <v>91</v>
      </c>
    </row>
    <row r="23" spans="1:7" ht="12.75">
      <c r="A23" s="84" t="s">
        <v>55</v>
      </c>
      <c r="B23" s="147">
        <f>B7</f>
        <v>252.0345735399999</v>
      </c>
      <c r="C23" s="105">
        <f>D7</f>
        <v>264.20545483</v>
      </c>
      <c r="D23" s="86">
        <f>C23-B23</f>
        <v>12.170881290000096</v>
      </c>
      <c r="E23" s="120">
        <f>C23/B23-1</f>
        <v>0.04829052268127998</v>
      </c>
      <c r="F23" s="42"/>
      <c r="G23" s="42"/>
    </row>
    <row r="24" spans="1:5" ht="12.75">
      <c r="A24" s="88" t="s">
        <v>58</v>
      </c>
      <c r="B24" s="107">
        <f>+Water!B20</f>
        <v>1031.11891935</v>
      </c>
      <c r="C24" s="107">
        <f>+Water!C20</f>
        <v>1085.099281939998</v>
      </c>
      <c r="D24" s="131">
        <f>C24-B24</f>
        <v>53.980362589998094</v>
      </c>
      <c r="E24" s="100">
        <f>C24/B24-1</f>
        <v>0.0523512483157873</v>
      </c>
    </row>
    <row r="25" spans="1:5" ht="12.75">
      <c r="A25" s="101" t="s">
        <v>59</v>
      </c>
      <c r="B25" s="132">
        <f>B23/B24</f>
        <v>0.24442823112864448</v>
      </c>
      <c r="C25" s="132">
        <f>C23/C24</f>
        <v>0.243485051761936</v>
      </c>
      <c r="D25" s="133"/>
      <c r="E25" s="110"/>
    </row>
  </sheetData>
  <sheetProtection/>
  <printOptions/>
  <pageMargins left="0.75" right="0.75" top="1" bottom="1" header="0.5" footer="0.5"/>
  <pageSetup orientation="portrait" paperSize="9"/>
  <ignoredErrors>
    <ignoredError sqref="C7" formula="1" formulaRange="1"/>
    <ignoredError sqref="C13:C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11" customWidth="1"/>
    <col min="2" max="7" width="10.7109375" style="12" customWidth="1"/>
    <col min="8" max="16384" width="9.140625" style="12" customWidth="1"/>
  </cols>
  <sheetData>
    <row r="2" spans="1:7" ht="12.75">
      <c r="A2" s="159" t="s">
        <v>98</v>
      </c>
      <c r="B2" s="160">
        <v>2018</v>
      </c>
      <c r="C2" s="161" t="s">
        <v>0</v>
      </c>
      <c r="D2" s="160">
        <v>2019</v>
      </c>
      <c r="E2" s="162" t="s">
        <v>0</v>
      </c>
      <c r="F2" s="163" t="s">
        <v>90</v>
      </c>
      <c r="G2" s="164" t="s">
        <v>91</v>
      </c>
    </row>
    <row r="3" spans="1:7" ht="12.75">
      <c r="A3" s="84" t="s">
        <v>53</v>
      </c>
      <c r="B3" s="76">
        <v>147.10661507</v>
      </c>
      <c r="C3" s="85">
        <f>B3/$B$3</f>
        <v>1</v>
      </c>
      <c r="D3" s="76">
        <v>148.05653117999998</v>
      </c>
      <c r="E3" s="85">
        <f>D3/$D$3</f>
        <v>1</v>
      </c>
      <c r="F3" s="86">
        <f>D3-B3</f>
        <v>0.9499161099999753</v>
      </c>
      <c r="G3" s="87">
        <f>D3/B3-1</f>
        <v>0.006457331028573821</v>
      </c>
    </row>
    <row r="4" spans="1:7" ht="12.75">
      <c r="A4" s="88" t="s">
        <v>54</v>
      </c>
      <c r="B4" s="77">
        <v>-100.20792406999999</v>
      </c>
      <c r="C4" s="85">
        <f>B4/$B$3</f>
        <v>-0.6811925080481018</v>
      </c>
      <c r="D4" s="77">
        <v>-94.29864001000001</v>
      </c>
      <c r="E4" s="85">
        <f>D4/$D$3</f>
        <v>-0.6369096942799253</v>
      </c>
      <c r="F4" s="89">
        <f>D4-B4</f>
        <v>5.909284059999976</v>
      </c>
      <c r="G4" s="90">
        <f>D4/B4-1</f>
        <v>-0.05897022730330248</v>
      </c>
    </row>
    <row r="5" spans="1:7" ht="12.75">
      <c r="A5" s="88" t="s">
        <v>6</v>
      </c>
      <c r="B5" s="77">
        <v>-20.02565111</v>
      </c>
      <c r="C5" s="85">
        <f>B5/$B$3</f>
        <v>-0.13613018762256807</v>
      </c>
      <c r="D5" s="77">
        <v>-20.24783334</v>
      </c>
      <c r="E5" s="85">
        <f>D5/$D$3</f>
        <v>-0.13675744783851285</v>
      </c>
      <c r="F5" s="89">
        <f>D5-B5</f>
        <v>-0.22218223000000137</v>
      </c>
      <c r="G5" s="90">
        <f>D5/B5-1</f>
        <v>0.01109488169845596</v>
      </c>
    </row>
    <row r="6" spans="1:7" s="42" customFormat="1" ht="12.75">
      <c r="A6" s="88" t="s">
        <v>9</v>
      </c>
      <c r="B6" s="78">
        <v>2.4629904000000002</v>
      </c>
      <c r="C6" s="85">
        <f>B6/$B$3</f>
        <v>0.016742893572991246</v>
      </c>
      <c r="D6" s="78">
        <v>2.00598226</v>
      </c>
      <c r="E6" s="85">
        <f>D6/$D$3</f>
        <v>0.013548759004499597</v>
      </c>
      <c r="F6" s="91">
        <f>D6-B6</f>
        <v>-0.4570081400000001</v>
      </c>
      <c r="G6" s="90">
        <f>D6/B6-1</f>
        <v>-0.18555011014253242</v>
      </c>
    </row>
    <row r="7" spans="1:7" ht="12.75">
      <c r="A7" s="92" t="s">
        <v>55</v>
      </c>
      <c r="B7" s="79">
        <f>SUM(B3:B6)</f>
        <v>29.336030290000014</v>
      </c>
      <c r="C7" s="94">
        <f>B7/$B$3</f>
        <v>0.19942019790232138</v>
      </c>
      <c r="D7" s="79">
        <f>SUM(D3:D6)</f>
        <v>35.51604008999997</v>
      </c>
      <c r="E7" s="94">
        <f>D7/$D$3</f>
        <v>0.23988161688606147</v>
      </c>
      <c r="F7" s="95">
        <f>D7-B7</f>
        <v>6.180009799999954</v>
      </c>
      <c r="G7" s="121">
        <v>-0.122</v>
      </c>
    </row>
    <row r="10" spans="1:5" ht="12.75">
      <c r="A10" s="159"/>
      <c r="B10" s="160">
        <f>B2</f>
        <v>2018</v>
      </c>
      <c r="C10" s="160">
        <f>D2</f>
        <v>2019</v>
      </c>
      <c r="D10" s="163" t="s">
        <v>90</v>
      </c>
      <c r="E10" s="165" t="s">
        <v>91</v>
      </c>
    </row>
    <row r="11" spans="1:5" ht="12.75">
      <c r="A11" s="84" t="s">
        <v>77</v>
      </c>
      <c r="B11" s="123"/>
      <c r="C11" s="123"/>
      <c r="D11" s="131"/>
      <c r="E11" s="100"/>
    </row>
    <row r="12" spans="1:5" ht="12.75">
      <c r="A12" s="88" t="s">
        <v>78</v>
      </c>
      <c r="B12" s="125">
        <v>534.275</v>
      </c>
      <c r="C12" s="125">
        <v>548.6550000000001</v>
      </c>
      <c r="D12" s="91">
        <f>C12-B12</f>
        <v>14.38000000000011</v>
      </c>
      <c r="E12" s="90">
        <f>C12/B12-1</f>
        <v>0.026914978241542542</v>
      </c>
    </row>
    <row r="13" spans="1:5" ht="12.75">
      <c r="A13" s="101" t="s">
        <v>79</v>
      </c>
      <c r="B13" s="156">
        <v>176</v>
      </c>
      <c r="C13" s="156">
        <v>181</v>
      </c>
      <c r="D13" s="157">
        <f>C13-B13</f>
        <v>5</v>
      </c>
      <c r="E13" s="158">
        <f>C13/B13-1</f>
        <v>0.02840909090909083</v>
      </c>
    </row>
    <row r="16" spans="1:5" ht="12.75">
      <c r="A16" s="166" t="s">
        <v>82</v>
      </c>
      <c r="B16" s="160">
        <f>B10</f>
        <v>2018</v>
      </c>
      <c r="C16" s="160">
        <f>C10</f>
        <v>2019</v>
      </c>
      <c r="D16" s="163" t="s">
        <v>90</v>
      </c>
      <c r="E16" s="165" t="s">
        <v>91</v>
      </c>
    </row>
    <row r="17" spans="1:5" ht="12.75">
      <c r="A17" s="84" t="s">
        <v>55</v>
      </c>
      <c r="B17" s="105">
        <f>B7</f>
        <v>29.336030290000014</v>
      </c>
      <c r="C17" s="105">
        <f>D7</f>
        <v>35.51604008999997</v>
      </c>
      <c r="D17" s="86">
        <f>C17-B17</f>
        <v>6.180009799999954</v>
      </c>
      <c r="E17" s="87">
        <f>C17/B17-1</f>
        <v>0.21066278357731916</v>
      </c>
    </row>
    <row r="18" spans="1:5" ht="12.75">
      <c r="A18" s="88" t="s">
        <v>62</v>
      </c>
      <c r="B18" s="107">
        <f>+Waste!B24</f>
        <v>1031.11891935</v>
      </c>
      <c r="C18" s="107">
        <f>+Waste!C24</f>
        <v>1085.099281939998</v>
      </c>
      <c r="D18" s="131">
        <f>C18-B18</f>
        <v>53.980362589998094</v>
      </c>
      <c r="E18" s="100">
        <f>C18/B18-1</f>
        <v>0.0523512483157873</v>
      </c>
    </row>
    <row r="19" spans="1:5" ht="12.75">
      <c r="A19" s="101" t="s">
        <v>59</v>
      </c>
      <c r="B19" s="132">
        <f>B17/B18</f>
        <v>0.028450675998160285</v>
      </c>
      <c r="C19" s="132">
        <f>C17/C18</f>
        <v>0.03273068251091504</v>
      </c>
      <c r="D19" s="133"/>
      <c r="E19" s="110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2020-03-20T17:19:39Z</dcterms:modified>
  <cp:category/>
  <cp:version/>
  <cp:contentType/>
  <cp:contentStatus/>
</cp:coreProperties>
</file>