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95" windowWidth="15195" windowHeight="8445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<sst xmlns="http://schemas.openxmlformats.org/spreadsheetml/2006/main" count="182" uniqueCount="98">
  <si>
    <t xml:space="preserve">€ /000 </t>
  </si>
  <si>
    <t>Inc%</t>
  </si>
  <si>
    <t>a</t>
  </si>
  <si>
    <t>b</t>
  </si>
  <si>
    <t>c</t>
  </si>
  <si>
    <t>e</t>
  </si>
  <si>
    <t>Sales</t>
  </si>
  <si>
    <t>Other operating revenues</t>
  </si>
  <si>
    <t>Personnel costs</t>
  </si>
  <si>
    <t>Capitalisations</t>
  </si>
  <si>
    <t>Profit and Loss account</t>
  </si>
  <si>
    <t>Cash and cash equivalents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</si>
  <si>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</si>
  <si>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</si>
  <si>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</si>
  <si>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</si>
  <si>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</si>
  <si>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</si>
  <si>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</si>
  <si>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</si>
  <si>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</si>
  <si>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</si>
  <si>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WTE</t>
  </si>
  <si>
    <t>Sorting plants</t>
  </si>
  <si>
    <t>Composting plants</t>
  </si>
  <si>
    <t>Other treatments</t>
  </si>
  <si>
    <t>Public Ligthing</t>
  </si>
  <si>
    <t>Municipality served</t>
  </si>
  <si>
    <t>Commercialized waste</t>
  </si>
  <si>
    <t>Production from plants</t>
  </si>
  <si>
    <t>Var. Ass.</t>
  </si>
  <si>
    <t>Var. %</t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</si>
  <si>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</si>
  <si>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</si>
  <si>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</si>
  <si>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</si>
  <si>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</si>
  <si>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</si>
  <si>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</si>
  <si>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t>inertisation plant (Chemical treatm.)</t>
  </si>
  <si>
    <t>Attributable to:</t>
  </si>
  <si>
    <t>Shareholders of the Parent Company</t>
  </si>
  <si>
    <t>Minority shareholders</t>
  </si>
  <si>
    <r>
      <t xml:space="preserve">Net Financial Debts </t>
    </r>
    <r>
      <rPr>
        <i/>
        <sz val="9"/>
        <color indexed="9"/>
        <rFont val="Arial"/>
        <family val="2"/>
      </rPr>
      <t>(mln €)</t>
    </r>
  </si>
  <si>
    <t>Landfill</t>
  </si>
  <si>
    <r>
      <t xml:space="preserve">Profit &amp; Loss </t>
    </r>
    <r>
      <rPr>
        <i/>
        <sz val="9"/>
        <color indexed="8"/>
        <rFont val="Arial"/>
        <family val="2"/>
      </rPr>
      <t>(m€)</t>
    </r>
  </si>
  <si>
    <r>
      <t xml:space="preserve">Lighting towers </t>
    </r>
    <r>
      <rPr>
        <i/>
        <sz val="9"/>
        <color indexed="8"/>
        <rFont val="Arial"/>
        <family val="2"/>
      </rPr>
      <t>('000)</t>
    </r>
  </si>
  <si>
    <r>
      <t xml:space="preserve">Profit &amp; Loss </t>
    </r>
    <r>
      <rPr>
        <i/>
        <sz val="9"/>
        <color indexed="9"/>
        <rFont val="Arial"/>
        <family val="2"/>
      </rPr>
      <t>(m€)</t>
    </r>
  </si>
  <si>
    <r>
      <t xml:space="preserve">Volume sold </t>
    </r>
    <r>
      <rPr>
        <i/>
        <sz val="9"/>
        <color indexed="8"/>
        <rFont val="Arial"/>
        <family val="2"/>
      </rPr>
      <t>(million mc)</t>
    </r>
  </si>
  <si>
    <r>
      <t xml:space="preserve">Volumes sold </t>
    </r>
    <r>
      <rPr>
        <i/>
        <sz val="9"/>
        <color indexed="8"/>
        <rFont val="Arial"/>
        <family val="2"/>
      </rPr>
      <t>(Gw/h)</t>
    </r>
  </si>
  <si>
    <r>
      <t xml:space="preserve">Volumes distributed </t>
    </r>
    <r>
      <rPr>
        <i/>
        <sz val="9"/>
        <color indexed="8"/>
        <rFont val="Arial"/>
        <family val="2"/>
      </rPr>
      <t>(Gw/h)</t>
    </r>
  </si>
  <si>
    <t>g</t>
  </si>
  <si>
    <t>Non-current financial receivables</t>
  </si>
  <si>
    <t xml:space="preserve">Nominal amount - fair value put option </t>
  </si>
  <si>
    <t>i</t>
  </si>
  <si>
    <t>Net financial debt (excluding put option)</t>
  </si>
  <si>
    <t>k</t>
  </si>
  <si>
    <t>Other cash equivalents</t>
  </si>
  <si>
    <t>Other current financial receivables</t>
  </si>
  <si>
    <r>
      <t xml:space="preserve">Liquid assets </t>
    </r>
    <r>
      <rPr>
        <sz val="9"/>
        <color indexed="8"/>
        <rFont val="Arial"/>
        <family val="2"/>
      </rPr>
      <t xml:space="preserve"> (a+b+c)</t>
    </r>
  </si>
  <si>
    <t>Current financial payables</t>
  </si>
  <si>
    <t>f</t>
  </si>
  <si>
    <t>Current part of non-current financial payables</t>
  </si>
  <si>
    <r>
      <t>Current financial debts</t>
    </r>
    <r>
      <rPr>
        <sz val="9"/>
        <color indexed="8"/>
        <rFont val="Arial"/>
        <family val="2"/>
      </rPr>
      <t xml:space="preserve"> (e+f)</t>
    </r>
  </si>
  <si>
    <t>h</t>
  </si>
  <si>
    <r>
      <t xml:space="preserve">Net current financial debts </t>
    </r>
    <r>
      <rPr>
        <sz val="9"/>
        <color indexed="8"/>
        <rFont val="Arial"/>
        <family val="2"/>
      </rPr>
      <t>(g-d)</t>
    </r>
  </si>
  <si>
    <t>Non-current financial liability</t>
  </si>
  <si>
    <t>j</t>
  </si>
  <si>
    <t>Debt instruments</t>
  </si>
  <si>
    <t>Trade and other non-current payables</t>
  </si>
  <si>
    <t>l</t>
  </si>
  <si>
    <r>
      <t xml:space="preserve">Non-current financial debt   </t>
    </r>
    <r>
      <rPr>
        <sz val="9"/>
        <color indexed="8"/>
        <rFont val="Arial"/>
        <family val="2"/>
      </rPr>
      <t>(i+j+l)</t>
    </r>
  </si>
  <si>
    <t>m</t>
  </si>
  <si>
    <r>
      <t xml:space="preserve">Total financial debt </t>
    </r>
    <r>
      <rPr>
        <sz val="9"/>
        <color indexed="8"/>
        <rFont val="Arial"/>
        <family val="2"/>
      </rPr>
      <t>(h+l)</t>
    </r>
  </si>
  <si>
    <t xml:space="preserve">Net financial debt with adjusted put option </t>
  </si>
  <si>
    <t>Portion of future dividends - fair value put option</t>
  </si>
  <si>
    <t>Net financial debt (Net debt)</t>
  </si>
  <si>
    <t>Raw or other materials</t>
  </si>
  <si>
    <t>Service costs</t>
  </si>
  <si>
    <t>Other operating expenses</t>
  </si>
  <si>
    <t>Capitalised costs</t>
  </si>
  <si>
    <t>EBITDA adjusted</t>
  </si>
  <si>
    <t>Amortization, depreciation and provisions</t>
  </si>
  <si>
    <t>EBIT adjusted</t>
  </si>
  <si>
    <t>Financial operations</t>
  </si>
  <si>
    <t>Other non-operating revenues (costs)</t>
  </si>
  <si>
    <t>Pre-tax result adjusted</t>
  </si>
  <si>
    <t>Taxes</t>
  </si>
  <si>
    <t>Net result adjusted</t>
  </si>
  <si>
    <t>Result from special items</t>
  </si>
  <si>
    <t>Net profit for the period</t>
  </si>
  <si>
    <t>30/09/2022*</t>
  </si>
  <si>
    <t>30/09/2021*</t>
  </si>
  <si>
    <t>30/09/2022</t>
  </si>
  <si>
    <t>31/12/2021</t>
  </si>
  <si>
    <t xml:space="preserve">* Adjusted results, as described in chapter 1.02 of the Consolidated Quarterly Report </t>
  </si>
  <si>
    <t xml:space="preserve"> </t>
  </si>
  <si>
    <t>Aqueduct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</si>
</sst>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&quot;L.&quot;\ * #,##0.00_-;\-&quot;L.&quot;\ * #,##0.00_-;_-&quot;L.&quot;\ * &quot;-&quot;??_-;_-@_-"/>
    <numFmt numFmtId="177" formatCode="_-&quot;L.&quot;\ * #,##0_-;\-&quot;L.&quot;\ * #,##0_-;_-&quot;L.&quot;\ * &quot;-&quot;_-;_-@_-"/>
    <numFmt numFmtId="178" formatCode="dd\-mmm\-yyyy"/>
    <numFmt numFmtId="179" formatCode="[$-410]d\-mmm\-yy;@"/>
    <numFmt numFmtId="180" formatCode="#,##0.000;\-#,##0.000"/>
    <numFmt numFmtId="181" formatCode="[$-410]d\-mmm\-yyyy;@"/>
    <numFmt numFmtId="182" formatCode="#,##0;\(#,##0\)"/>
    <numFmt numFmtId="183" formatCode="_-* #,##0_-;\-* #,##0_-;_-* &quot;-&quot;??_-;_-@_-"/>
    <numFmt numFmtId="184" formatCode="_-* #,##0.0_-;\-* #,##0.0_-;_-* &quot;-&quot;??_-;_-@_-"/>
    <numFmt numFmtId="185" formatCode="_-* #,##0.0_-;\-* #,##0.0_-;_-* &quot;-&quot;?_-;_-@_-"/>
    <numFmt numFmtId="186" formatCode="0.0%"/>
    <numFmt numFmtId="187" formatCode="\+0.0%;\(0.0%\)"/>
    <numFmt numFmtId="188" formatCode="\+#,##0.0;\(#,##0.0\)"/>
    <numFmt numFmtId="189" formatCode="0.0"/>
    <numFmt numFmtId="190" formatCode="\ #,##0.0;\(\ #,##0.0\)"/>
    <numFmt numFmtId="191" formatCode="#,##0.0;\(#,##0.0\)"/>
    <numFmt numFmtId="192" formatCode="0.000"/>
    <numFmt numFmtId="193" formatCode="0.0000"/>
    <numFmt numFmtId="194" formatCode="[$-410]dddd\ d\ mmmm\ yyyy"/>
    <numFmt numFmtId="195" formatCode="\(#,##0.0\);\+#,##0.0"/>
    <numFmt numFmtId="196" formatCode="\+#,##0;\(#,##0\)"/>
    <numFmt numFmtId="197" formatCode="\+0.0\ &quot;p.p&quot;;\(0.0\)\ &quot;p.p.&quot;"/>
    <numFmt numFmtId="198" formatCode="&quot;Sì&quot;;&quot;Sì&quot;;&quot;No&quot;"/>
    <numFmt numFmtId="199" formatCode="&quot;Vero&quot;;&quot;Vero&quot;;&quot;Falso&quot;"/>
    <numFmt numFmtId="200" formatCode="&quot;Attivo&quot;;&quot;Attivo&quot;;&quot;Inattivo&quot;"/>
    <numFmt numFmtId="201" formatCode="[$€-2]\ #.##000_);[Red]\([$€-2]\ #.##000\)"/>
    <numFmt numFmtId="202" formatCode="_-* #,##0.0\ _€_-;\-* #,##0.0\ _€_-;_-* &quot;-&quot;?\ _€_-;_-@_-"/>
    <numFmt numFmtId="203" formatCode="#,##0.0"/>
    <numFmt numFmtId="204" formatCode="\ #,##0.0;\(#,##0.0\)"/>
    <numFmt numFmtId="205" formatCode="_-* #,##0.000_-;\-* #,##0.000_-;_-* &quot;-&quot;??_-;_-@_-"/>
  </numFmts>
  <fonts count="51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15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37" fontId="6" fillId="34" borderId="0" xfId="46" applyFont="1" applyFill="1" applyAlignment="1" applyProtection="1">
      <alignment vertical="center" wrapText="1"/>
      <protection hidden="1"/>
    </xf>
    <xf numFmtId="37" fontId="8" fillId="34" borderId="0" xfId="46" applyFont="1" applyFill="1" applyAlignment="1" applyProtection="1">
      <alignment vertical="center" wrapText="1"/>
      <protection hidden="1"/>
    </xf>
    <xf numFmtId="37" fontId="6" fillId="34" borderId="10" xfId="46" applyFont="1" applyFill="1" applyBorder="1" applyAlignment="1" applyProtection="1">
      <alignment vertical="center" wrapText="1"/>
      <protection hidden="1"/>
    </xf>
    <xf numFmtId="49" fontId="4" fillId="34" borderId="0" xfId="46" applyNumberFormat="1" applyFont="1" applyFill="1" applyAlignment="1" applyProtection="1">
      <alignment horizontal="right" vertical="center" wrapText="1"/>
      <protection hidden="1"/>
    </xf>
    <xf numFmtId="37" fontId="6" fillId="34" borderId="0" xfId="46" applyFont="1" applyFill="1" applyBorder="1" applyAlignment="1" applyProtection="1">
      <alignment vertical="center" wrapText="1"/>
      <protection hidden="1"/>
    </xf>
    <xf numFmtId="0" fontId="10" fillId="34" borderId="0" xfId="0" applyFont="1" applyFill="1" applyAlignment="1">
      <alignment horizontal="left" vertical="center"/>
    </xf>
    <xf numFmtId="37" fontId="8" fillId="34" borderId="11" xfId="46" applyFont="1" applyFill="1" applyBorder="1" applyAlignment="1" applyProtection="1">
      <alignment vertical="center" wrapText="1"/>
      <protection hidden="1"/>
    </xf>
    <xf numFmtId="37" fontId="48" fillId="35" borderId="12" xfId="46" applyFont="1" applyFill="1" applyBorder="1" applyAlignment="1" applyProtection="1">
      <alignment horizontal="left" vertical="center"/>
      <protection hidden="1"/>
    </xf>
    <xf numFmtId="178" fontId="49" fillId="35" borderId="12" xfId="46" applyNumberFormat="1" applyFont="1" applyFill="1" applyBorder="1" applyAlignment="1" applyProtection="1" quotePrefix="1">
      <alignment horizontal="center" vertical="center" wrapText="1"/>
      <protection/>
    </xf>
    <xf numFmtId="37" fontId="8" fillId="36" borderId="11" xfId="46" applyFont="1" applyFill="1" applyBorder="1" applyAlignment="1" applyProtection="1">
      <alignment horizontal="left" vertical="center" wrapText="1"/>
      <protection hidden="1"/>
    </xf>
    <xf numFmtId="191" fontId="9" fillId="34" borderId="0" xfId="46" applyNumberFormat="1" applyFont="1" applyFill="1" applyBorder="1" applyAlignment="1" applyProtection="1">
      <alignment vertical="center"/>
      <protection locked="0"/>
    </xf>
    <xf numFmtId="191" fontId="5" fillId="34" borderId="0" xfId="46" applyNumberFormat="1" applyFont="1" applyFill="1" applyBorder="1" applyAlignment="1" applyProtection="1">
      <alignment vertical="center"/>
      <protection locked="0"/>
    </xf>
    <xf numFmtId="191" fontId="8" fillId="34" borderId="0" xfId="46" applyNumberFormat="1" applyFont="1" applyFill="1" applyAlignment="1" applyProtection="1">
      <alignment vertical="center"/>
      <protection hidden="1"/>
    </xf>
    <xf numFmtId="191" fontId="9" fillId="34" borderId="10" xfId="46" applyNumberFormat="1" applyFont="1" applyFill="1" applyBorder="1" applyAlignment="1" applyProtection="1">
      <alignment vertical="center"/>
      <protection locked="0"/>
    </xf>
    <xf numFmtId="191" fontId="8" fillId="34" borderId="0" xfId="46" applyNumberFormat="1" applyFont="1" applyFill="1" applyAlignment="1" applyProtection="1">
      <alignment horizontal="right" vertical="center"/>
      <protection hidden="1"/>
    </xf>
    <xf numFmtId="191" fontId="5" fillId="34" borderId="0" xfId="0" applyNumberFormat="1" applyFont="1" applyFill="1" applyAlignment="1">
      <alignment vertical="center"/>
    </xf>
    <xf numFmtId="191" fontId="10" fillId="34" borderId="0" xfId="0" applyNumberFormat="1" applyFont="1" applyFill="1" applyAlignment="1">
      <alignment vertical="center"/>
    </xf>
    <xf numFmtId="191" fontId="5" fillId="34" borderId="11" xfId="46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37" fontId="6" fillId="34" borderId="10" xfId="46" applyFont="1" applyFill="1" applyBorder="1" applyAlignment="1" applyProtection="1">
      <alignment vertical="center"/>
      <protection hidden="1"/>
    </xf>
    <xf numFmtId="37" fontId="8" fillId="34" borderId="0" xfId="46" applyFont="1" applyFill="1" applyAlignment="1" applyProtection="1">
      <alignment vertical="center"/>
      <protection hidden="1"/>
    </xf>
    <xf numFmtId="184" fontId="8" fillId="34" borderId="0" xfId="43" applyNumberFormat="1" applyFont="1" applyFill="1" applyAlignment="1" applyProtection="1">
      <alignment horizontal="right" vertical="center"/>
      <protection hidden="1"/>
    </xf>
    <xf numFmtId="184" fontId="6" fillId="34" borderId="10" xfId="43" applyNumberFormat="1" applyFont="1" applyFill="1" applyBorder="1" applyAlignment="1" applyProtection="1">
      <alignment horizontal="right" vertical="center"/>
      <protection hidden="1"/>
    </xf>
    <xf numFmtId="37" fontId="6" fillId="34" borderId="0" xfId="46" applyFont="1" applyFill="1" applyAlignment="1" applyProtection="1">
      <alignment vertical="center"/>
      <protection hidden="1"/>
    </xf>
    <xf numFmtId="37" fontId="8" fillId="34" borderId="0" xfId="46" applyFont="1" applyFill="1" applyAlignment="1" applyProtection="1">
      <alignment horizontal="left" vertical="center"/>
      <protection hidden="1"/>
    </xf>
    <xf numFmtId="37" fontId="48" fillId="35" borderId="13" xfId="46" applyFont="1" applyFill="1" applyBorder="1" applyAlignment="1" applyProtection="1">
      <alignment horizontal="left" vertical="center"/>
      <protection hidden="1"/>
    </xf>
    <xf numFmtId="37" fontId="48" fillId="35" borderId="11" xfId="46" applyFont="1" applyFill="1" applyBorder="1" applyAlignment="1" applyProtection="1">
      <alignment horizontal="left" vertical="center"/>
      <protection hidden="1"/>
    </xf>
    <xf numFmtId="187" fontId="4" fillId="34" borderId="0" xfId="49" applyNumberFormat="1" applyFont="1" applyFill="1" applyBorder="1" applyAlignment="1">
      <alignment wrapText="1"/>
    </xf>
    <xf numFmtId="0" fontId="48" fillId="37" borderId="14" xfId="0" applyFont="1" applyFill="1" applyBorder="1" applyAlignment="1">
      <alignment horizontal="center" vertical="center" wrapText="1"/>
    </xf>
    <xf numFmtId="15" fontId="48" fillId="37" borderId="10" xfId="0" applyNumberFormat="1" applyFont="1" applyFill="1" applyBorder="1" applyAlignment="1">
      <alignment horizontal="right" vertical="center" wrapText="1"/>
    </xf>
    <xf numFmtId="15" fontId="49" fillId="37" borderId="10" xfId="0" applyNumberFormat="1" applyFont="1" applyFill="1" applyBorder="1" applyAlignment="1">
      <alignment horizontal="right" vertical="center" wrapText="1"/>
    </xf>
    <xf numFmtId="0" fontId="49" fillId="37" borderId="10" xfId="0" applyFont="1" applyFill="1" applyBorder="1" applyAlignment="1">
      <alignment horizontal="right" vertical="center" wrapText="1"/>
    </xf>
    <xf numFmtId="0" fontId="48" fillId="37" borderId="10" xfId="0" applyFont="1" applyFill="1" applyBorder="1" applyAlignment="1">
      <alignment horizontal="right" vertical="center" wrapText="1"/>
    </xf>
    <xf numFmtId="15" fontId="48" fillId="37" borderId="15" xfId="0" applyNumberFormat="1" applyFont="1" applyFill="1" applyBorder="1" applyAlignment="1">
      <alignment horizontal="right" vertical="center" wrapText="1"/>
    </xf>
    <xf numFmtId="0" fontId="48" fillId="37" borderId="15" xfId="0" applyFont="1" applyFill="1" applyBorder="1" applyAlignment="1">
      <alignment horizontal="right" vertical="center" wrapText="1"/>
    </xf>
    <xf numFmtId="0" fontId="50" fillId="37" borderId="14" xfId="0" applyFont="1" applyFill="1" applyBorder="1" applyAlignment="1">
      <alignment horizontal="center" vertical="center" wrapText="1"/>
    </xf>
    <xf numFmtId="189" fontId="5" fillId="34" borderId="0" xfId="0" applyNumberFormat="1" applyFont="1" applyFill="1" applyAlignment="1">
      <alignment vertical="center"/>
    </xf>
    <xf numFmtId="186" fontId="3" fillId="34" borderId="0" xfId="49" applyNumberFormat="1" applyFont="1" applyFill="1" applyBorder="1" applyAlignment="1">
      <alignment vertical="center" wrapText="1"/>
    </xf>
    <xf numFmtId="187" fontId="6" fillId="34" borderId="16" xfId="49" applyNumberFormat="1" applyFont="1" applyFill="1" applyBorder="1" applyAlignment="1">
      <alignment vertical="center" wrapText="1"/>
    </xf>
    <xf numFmtId="188" fontId="8" fillId="34" borderId="0" xfId="0" applyNumberFormat="1" applyFont="1" applyFill="1" applyBorder="1" applyAlignment="1">
      <alignment vertical="center" wrapText="1"/>
    </xf>
    <xf numFmtId="187" fontId="4" fillId="34" borderId="0" xfId="49" applyNumberFormat="1" applyFont="1" applyFill="1" applyBorder="1" applyAlignment="1">
      <alignment vertical="center" wrapText="1"/>
    </xf>
    <xf numFmtId="187" fontId="8" fillId="34" borderId="16" xfId="49" applyNumberFormat="1" applyFont="1" applyFill="1" applyBorder="1" applyAlignment="1">
      <alignment vertical="center" wrapText="1"/>
    </xf>
    <xf numFmtId="190" fontId="8" fillId="34" borderId="0" xfId="43" applyNumberFormat="1" applyFont="1" applyFill="1" applyBorder="1" applyAlignment="1">
      <alignment vertical="center" wrapText="1"/>
    </xf>
    <xf numFmtId="186" fontId="4" fillId="34" borderId="0" xfId="49" applyNumberFormat="1" applyFont="1" applyFill="1" applyBorder="1" applyAlignment="1">
      <alignment vertical="center" wrapText="1"/>
    </xf>
    <xf numFmtId="189" fontId="9" fillId="34" borderId="10" xfId="0" applyNumberFormat="1" applyFont="1" applyFill="1" applyBorder="1" applyAlignment="1">
      <alignment vertical="center"/>
    </xf>
    <xf numFmtId="186" fontId="3" fillId="34" borderId="10" xfId="49" applyNumberFormat="1" applyFont="1" applyFill="1" applyBorder="1" applyAlignment="1">
      <alignment vertical="center" wrapText="1"/>
    </xf>
    <xf numFmtId="188" fontId="6" fillId="34" borderId="10" xfId="0" applyNumberFormat="1" applyFont="1" applyFill="1" applyBorder="1" applyAlignment="1">
      <alignment vertical="center" wrapText="1"/>
    </xf>
    <xf numFmtId="187" fontId="6" fillId="34" borderId="15" xfId="49" applyNumberFormat="1" applyFont="1" applyFill="1" applyBorder="1" applyAlignment="1">
      <alignment vertical="center" wrapText="1"/>
    </xf>
    <xf numFmtId="184" fontId="8" fillId="34" borderId="0" xfId="43" applyNumberFormat="1" applyFont="1" applyFill="1" applyBorder="1" applyAlignment="1">
      <alignment vertical="center" wrapText="1"/>
    </xf>
    <xf numFmtId="188" fontId="8" fillId="34" borderId="0" xfId="43" applyNumberFormat="1" applyFont="1" applyFill="1" applyBorder="1" applyAlignment="1">
      <alignment vertical="center" wrapText="1"/>
    </xf>
    <xf numFmtId="184" fontId="4" fillId="34" borderId="0" xfId="43" applyNumberFormat="1" applyFont="1" applyFill="1" applyBorder="1" applyAlignment="1">
      <alignment vertical="center" wrapText="1"/>
    </xf>
    <xf numFmtId="187" fontId="4" fillId="34" borderId="16" xfId="49" applyNumberFormat="1" applyFont="1" applyFill="1" applyBorder="1" applyAlignment="1">
      <alignment vertical="center" wrapText="1"/>
    </xf>
    <xf numFmtId="189" fontId="5" fillId="34" borderId="11" xfId="0" applyNumberFormat="1" applyFont="1" applyFill="1" applyBorder="1" applyAlignment="1">
      <alignment vertical="center"/>
    </xf>
    <xf numFmtId="188" fontId="8" fillId="34" borderId="11" xfId="43" applyNumberFormat="1" applyFont="1" applyFill="1" applyBorder="1" applyAlignment="1">
      <alignment vertical="center" wrapText="1"/>
    </xf>
    <xf numFmtId="187" fontId="8" fillId="34" borderId="17" xfId="49" applyNumberFormat="1" applyFont="1" applyFill="1" applyBorder="1" applyAlignment="1">
      <alignment vertical="center" wrapText="1"/>
    </xf>
    <xf numFmtId="0" fontId="48" fillId="38" borderId="14" xfId="0" applyFont="1" applyFill="1" applyBorder="1" applyAlignment="1">
      <alignment horizontal="center" vertical="center" wrapText="1"/>
    </xf>
    <xf numFmtId="15" fontId="49" fillId="38" borderId="10" xfId="0" applyNumberFormat="1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right" vertical="center" wrapText="1"/>
    </xf>
    <xf numFmtId="15" fontId="48" fillId="38" borderId="15" xfId="0" applyNumberFormat="1" applyFont="1" applyFill="1" applyBorder="1" applyAlignment="1">
      <alignment horizontal="right" vertical="center" wrapText="1"/>
    </xf>
    <xf numFmtId="0" fontId="48" fillId="38" borderId="15" xfId="0" applyFont="1" applyFill="1" applyBorder="1" applyAlignment="1">
      <alignment horizontal="right" vertical="center" wrapText="1"/>
    </xf>
    <xf numFmtId="0" fontId="50" fillId="38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15" fontId="49" fillId="35" borderId="10" xfId="0" applyNumberFormat="1" applyFont="1" applyFill="1" applyBorder="1" applyAlignment="1">
      <alignment horizontal="right" vertical="center" wrapText="1"/>
    </xf>
    <xf numFmtId="0" fontId="48" fillId="35" borderId="10" xfId="0" applyFont="1" applyFill="1" applyBorder="1" applyAlignment="1">
      <alignment horizontal="right" vertical="center" wrapText="1"/>
    </xf>
    <xf numFmtId="15" fontId="48" fillId="35" borderId="15" xfId="0" applyNumberFormat="1" applyFont="1" applyFill="1" applyBorder="1" applyAlignment="1">
      <alignment horizontal="right" vertical="center" wrapText="1"/>
    </xf>
    <xf numFmtId="0" fontId="48" fillId="35" borderId="15" xfId="0" applyFont="1" applyFill="1" applyBorder="1" applyAlignment="1">
      <alignment horizontal="right" vertical="center" wrapText="1"/>
    </xf>
    <xf numFmtId="0" fontId="50" fillId="35" borderId="14" xfId="0" applyFont="1" applyFill="1" applyBorder="1" applyAlignment="1">
      <alignment horizontal="center" vertical="center" wrapText="1"/>
    </xf>
    <xf numFmtId="189" fontId="6" fillId="34" borderId="10" xfId="0" applyNumberFormat="1" applyFont="1" applyFill="1" applyBorder="1" applyAlignment="1">
      <alignment vertical="center" wrapText="1"/>
    </xf>
    <xf numFmtId="188" fontId="8" fillId="34" borderId="11" xfId="0" applyNumberFormat="1" applyFont="1" applyFill="1" applyBorder="1" applyAlignment="1">
      <alignment vertical="center" wrapText="1"/>
    </xf>
    <xf numFmtId="186" fontId="8" fillId="34" borderId="11" xfId="49" applyNumberFormat="1" applyFont="1" applyFill="1" applyBorder="1" applyAlignment="1">
      <alignment vertical="center" wrapText="1"/>
    </xf>
    <xf numFmtId="197" fontId="8" fillId="34" borderId="11" xfId="0" applyNumberFormat="1" applyFont="1" applyFill="1" applyBorder="1" applyAlignment="1" quotePrefix="1">
      <alignment horizontal="right" vertical="center" wrapText="1"/>
    </xf>
    <xf numFmtId="0" fontId="5" fillId="34" borderId="17" xfId="0" applyFont="1" applyFill="1" applyBorder="1" applyAlignment="1">
      <alignment vertical="center"/>
    </xf>
    <xf numFmtId="0" fontId="48" fillId="39" borderId="14" xfId="0" applyFont="1" applyFill="1" applyBorder="1" applyAlignment="1">
      <alignment horizontal="center" vertical="center" wrapText="1"/>
    </xf>
    <xf numFmtId="15" fontId="49" fillId="39" borderId="10" xfId="0" applyNumberFormat="1" applyFont="1" applyFill="1" applyBorder="1" applyAlignment="1">
      <alignment horizontal="right" vertical="center" wrapText="1"/>
    </xf>
    <xf numFmtId="0" fontId="48" fillId="39" borderId="10" xfId="0" applyFont="1" applyFill="1" applyBorder="1" applyAlignment="1">
      <alignment horizontal="right" vertical="center" wrapText="1"/>
    </xf>
    <xf numFmtId="15" fontId="48" fillId="39" borderId="15" xfId="0" applyNumberFormat="1" applyFont="1" applyFill="1" applyBorder="1" applyAlignment="1">
      <alignment horizontal="right" vertical="center" wrapText="1"/>
    </xf>
    <xf numFmtId="0" fontId="49" fillId="39" borderId="10" xfId="0" applyFont="1" applyFill="1" applyBorder="1" applyAlignment="1">
      <alignment horizontal="right" vertical="center" wrapText="1"/>
    </xf>
    <xf numFmtId="0" fontId="48" fillId="39" borderId="15" xfId="0" applyFont="1" applyFill="1" applyBorder="1" applyAlignment="1">
      <alignment horizontal="right" vertical="center" wrapText="1"/>
    </xf>
    <xf numFmtId="0" fontId="50" fillId="39" borderId="14" xfId="0" applyFont="1" applyFill="1" applyBorder="1" applyAlignment="1">
      <alignment horizontal="center" vertical="center" wrapText="1"/>
    </xf>
    <xf numFmtId="184" fontId="6" fillId="34" borderId="10" xfId="43" applyNumberFormat="1" applyFont="1" applyFill="1" applyBorder="1" applyAlignment="1">
      <alignment vertical="center" wrapText="1"/>
    </xf>
    <xf numFmtId="190" fontId="8" fillId="34" borderId="11" xfId="43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right" vertical="center" wrapText="1"/>
    </xf>
    <xf numFmtId="15" fontId="6" fillId="33" borderId="15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wrapText="1"/>
    </xf>
    <xf numFmtId="0" fontId="8" fillId="34" borderId="13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8" fillId="34" borderId="13" xfId="0" applyFont="1" applyFill="1" applyBorder="1" applyAlignment="1">
      <alignment horizontal="left" wrapText="1"/>
    </xf>
    <xf numFmtId="186" fontId="5" fillId="34" borderId="0" xfId="0" applyNumberFormat="1" applyFont="1" applyFill="1" applyAlignment="1">
      <alignment/>
    </xf>
    <xf numFmtId="0" fontId="6" fillId="34" borderId="18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wrapText="1"/>
    </xf>
    <xf numFmtId="186" fontId="5" fillId="34" borderId="0" xfId="0" applyNumberFormat="1" applyFont="1" applyFill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89" fontId="5" fillId="34" borderId="0" xfId="0" applyNumberFormat="1" applyFont="1" applyFill="1" applyBorder="1" applyAlignment="1">
      <alignment vertical="center"/>
    </xf>
    <xf numFmtId="187" fontId="8" fillId="34" borderId="0" xfId="49" applyNumberFormat="1" applyFont="1" applyFill="1" applyBorder="1" applyAlignment="1">
      <alignment vertical="center" wrapText="1"/>
    </xf>
    <xf numFmtId="0" fontId="4" fillId="34" borderId="18" xfId="0" applyFont="1" applyFill="1" applyBorder="1" applyAlignment="1" quotePrefix="1">
      <alignment horizontal="right" wrapText="1"/>
    </xf>
    <xf numFmtId="0" fontId="4" fillId="34" borderId="0" xfId="0" applyFont="1" applyFill="1" applyBorder="1" applyAlignment="1">
      <alignment horizontal="left" wrapText="1"/>
    </xf>
    <xf numFmtId="184" fontId="4" fillId="34" borderId="0" xfId="43" applyNumberFormat="1" applyFont="1" applyFill="1" applyBorder="1" applyAlignment="1">
      <alignment wrapText="1"/>
    </xf>
    <xf numFmtId="188" fontId="4" fillId="34" borderId="0" xfId="0" applyNumberFormat="1" applyFont="1" applyFill="1" applyBorder="1" applyAlignment="1">
      <alignment wrapText="1"/>
    </xf>
    <xf numFmtId="190" fontId="5" fillId="34" borderId="0" xfId="0" applyNumberFormat="1" applyFont="1" applyFill="1" applyAlignment="1">
      <alignment vertical="center"/>
    </xf>
    <xf numFmtId="184" fontId="6" fillId="34" borderId="0" xfId="43" applyNumberFormat="1" applyFont="1" applyFill="1" applyBorder="1" applyAlignment="1">
      <alignment vertical="center" wrapText="1"/>
    </xf>
    <xf numFmtId="14" fontId="48" fillId="37" borderId="10" xfId="0" applyNumberFormat="1" applyFont="1" applyFill="1" applyBorder="1" applyAlignment="1">
      <alignment horizontal="right" vertical="center" wrapText="1"/>
    </xf>
    <xf numFmtId="14" fontId="48" fillId="38" borderId="10" xfId="0" applyNumberFormat="1" applyFont="1" applyFill="1" applyBorder="1" applyAlignment="1">
      <alignment horizontal="right" vertical="center" wrapText="1"/>
    </xf>
    <xf numFmtId="14" fontId="48" fillId="35" borderId="10" xfId="0" applyNumberFormat="1" applyFont="1" applyFill="1" applyBorder="1" applyAlignment="1">
      <alignment horizontal="right" vertical="center" wrapText="1"/>
    </xf>
    <xf numFmtId="14" fontId="48" fillId="39" borderId="10" xfId="0" applyNumberFormat="1" applyFont="1" applyFill="1" applyBorder="1" applyAlignment="1">
      <alignment horizontal="right" vertical="center" wrapText="1"/>
    </xf>
    <xf numFmtId="14" fontId="6" fillId="33" borderId="10" xfId="0" applyNumberFormat="1" applyFont="1" applyFill="1" applyBorder="1" applyAlignment="1">
      <alignment horizontal="right" vertical="center" wrapText="1"/>
    </xf>
    <xf numFmtId="204" fontId="8" fillId="34" borderId="0" xfId="43" applyNumberFormat="1" applyFont="1" applyFill="1" applyAlignment="1" applyProtection="1">
      <alignment horizontal="right" vertical="center"/>
      <protection hidden="1"/>
    </xf>
    <xf numFmtId="204" fontId="9" fillId="34" borderId="10" xfId="43" applyNumberFormat="1" applyFont="1" applyFill="1" applyBorder="1" applyAlignment="1" applyProtection="1">
      <alignment vertical="center"/>
      <protection locked="0"/>
    </xf>
    <xf numFmtId="204" fontId="5" fillId="34" borderId="0" xfId="43" applyNumberFormat="1" applyFont="1" applyFill="1" applyBorder="1" applyAlignment="1" applyProtection="1">
      <alignment vertical="center"/>
      <protection locked="0"/>
    </xf>
    <xf numFmtId="204" fontId="6" fillId="34" borderId="0" xfId="43" applyNumberFormat="1" applyFont="1" applyFill="1" applyBorder="1" applyAlignment="1" applyProtection="1">
      <alignment vertical="center"/>
      <protection hidden="1"/>
    </xf>
    <xf numFmtId="204" fontId="5" fillId="34" borderId="0" xfId="0" applyNumberFormat="1" applyFont="1" applyFill="1" applyAlignment="1">
      <alignment vertical="center"/>
    </xf>
    <xf numFmtId="178" fontId="49" fillId="35" borderId="11" xfId="46" applyNumberFormat="1" applyFont="1" applyFill="1" applyBorder="1" applyAlignment="1" quotePrefix="1">
      <alignment horizontal="right" vertical="center" wrapText="1"/>
      <protection/>
    </xf>
    <xf numFmtId="191" fontId="8" fillId="34" borderId="0" xfId="43" applyNumberFormat="1" applyFont="1" applyFill="1" applyAlignment="1" applyProtection="1">
      <alignment horizontal="right" vertical="center"/>
      <protection hidden="1"/>
    </xf>
    <xf numFmtId="205" fontId="2" fillId="34" borderId="0" xfId="43" applyNumberFormat="1" applyFont="1" applyFill="1" applyBorder="1" applyAlignment="1">
      <alignment/>
    </xf>
    <xf numFmtId="204" fontId="6" fillId="34" borderId="10" xfId="43" applyNumberFormat="1" applyFont="1" applyFill="1" applyBorder="1" applyAlignment="1" applyProtection="1">
      <alignment horizontal="right" vertical="center"/>
      <protection hidden="1"/>
    </xf>
    <xf numFmtId="204" fontId="9" fillId="34" borderId="0" xfId="43" applyNumberFormat="1" applyFont="1" applyFill="1" applyBorder="1" applyAlignment="1" applyProtection="1">
      <alignment vertical="center"/>
      <protection locked="0"/>
    </xf>
    <xf numFmtId="188" fontId="6" fillId="34" borderId="0" xfId="0" applyNumberFormat="1" applyFont="1" applyFill="1" applyAlignment="1">
      <alignment vertical="center" wrapText="1"/>
    </xf>
    <xf numFmtId="188" fontId="8" fillId="34" borderId="0" xfId="0" applyNumberFormat="1" applyFont="1" applyFill="1" applyAlignment="1">
      <alignment vertical="center" wrapText="1"/>
    </xf>
    <xf numFmtId="195" fontId="8" fillId="34" borderId="0" xfId="0" applyNumberFormat="1" applyFont="1" applyFill="1" applyAlignment="1">
      <alignment vertical="center" wrapText="1"/>
    </xf>
    <xf numFmtId="190" fontId="6" fillId="34" borderId="0" xfId="0" applyNumberFormat="1" applyFont="1" applyFill="1" applyAlignment="1">
      <alignment vertical="center" wrapText="1"/>
    </xf>
    <xf numFmtId="189" fontId="6" fillId="34" borderId="0" xfId="0" applyNumberFormat="1" applyFont="1" applyFill="1" applyAlignment="1">
      <alignment vertical="center" wrapText="1"/>
    </xf>
    <xf numFmtId="191" fontId="9" fillId="34" borderId="0" xfId="46" applyNumberFormat="1" applyFont="1" applyFill="1" applyAlignment="1" applyProtection="1">
      <alignment horizontal="right" vertical="center"/>
      <protection locked="0"/>
    </xf>
    <xf numFmtId="191" fontId="9" fillId="34" borderId="0" xfId="46" applyNumberFormat="1" applyFont="1" applyFill="1" applyAlignment="1" applyProtection="1">
      <alignment vertical="center"/>
      <protection locked="0"/>
    </xf>
    <xf numFmtId="191" fontId="5" fillId="34" borderId="0" xfId="46" applyNumberFormat="1" applyFont="1" applyFill="1" applyAlignment="1" applyProtection="1">
      <alignment horizontal="right" vertical="center"/>
      <protection locked="0"/>
    </xf>
    <xf numFmtId="191" fontId="5" fillId="34" borderId="0" xfId="46" applyNumberFormat="1" applyFont="1" applyFill="1" applyAlignment="1" applyProtection="1">
      <alignment vertical="center"/>
      <protection locked="0"/>
    </xf>
    <xf numFmtId="191" fontId="9" fillId="34" borderId="10" xfId="46" applyNumberFormat="1" applyFont="1" applyFill="1" applyBorder="1" applyAlignment="1">
      <alignment vertical="center"/>
      <protection/>
    </xf>
    <xf numFmtId="191" fontId="5" fillId="34" borderId="0" xfId="46" applyNumberFormat="1" applyFont="1" applyFill="1" applyAlignment="1" applyProtection="1" quotePrefix="1">
      <alignment horizontal="right" vertical="center"/>
      <protection locked="0"/>
    </xf>
    <xf numFmtId="191" fontId="5" fillId="34" borderId="0" xfId="0" applyNumberFormat="1" applyFont="1" applyFill="1" applyAlignment="1" quotePrefix="1">
      <alignment horizontal="right" vertical="center"/>
    </xf>
    <xf numFmtId="0" fontId="9" fillId="34" borderId="10" xfId="46" applyNumberFormat="1" applyFont="1" applyFill="1" applyBorder="1" applyAlignment="1">
      <alignment vertical="center"/>
      <protection/>
    </xf>
    <xf numFmtId="178" fontId="7" fillId="36" borderId="11" xfId="46" applyNumberFormat="1" applyFont="1" applyFill="1" applyBorder="1" applyAlignment="1" quotePrefix="1">
      <alignment horizontal="right" vertical="center" wrapText="1"/>
      <protection/>
    </xf>
    <xf numFmtId="37" fontId="8" fillId="34" borderId="0" xfId="46" applyFont="1" applyFill="1" applyBorder="1" applyAlignment="1" applyProtection="1">
      <alignment vertical="center" wrapText="1"/>
      <protection hidden="1"/>
    </xf>
    <xf numFmtId="0" fontId="10" fillId="34" borderId="0" xfId="0" applyFont="1" applyFill="1" applyAlignment="1">
      <alignment vertical="center"/>
    </xf>
    <xf numFmtId="204" fontId="8" fillId="34" borderId="10" xfId="43" applyNumberFormat="1" applyFont="1" applyFill="1" applyBorder="1" applyAlignment="1" applyProtection="1">
      <alignment horizontal="right" vertical="center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28575</xdr:rowOff>
    </xdr:from>
    <xdr:to>
      <xdr:col>0</xdr:col>
      <xdr:colOff>1162050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28575</xdr:rowOff>
    </xdr:from>
    <xdr:to>
      <xdr:col>0</xdr:col>
      <xdr:colOff>1181100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7"/>
  </sheetPr>
  <dimension ref="B4:D3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8.8515625" style="4" customWidth="1"/>
    <col min="2" max="2" width="34.140625" style="4" customWidth="1"/>
    <col min="3" max="4" width="13.00390625" style="4" customWidth="1"/>
    <col min="5" max="16384" width="8.8515625" style="4" customWidth="1"/>
  </cols>
  <sheetData>
    <row r="3" ht="25.5" customHeight="1"/>
    <row r="4" spans="2:4" ht="14.25" customHeight="1">
      <c r="B4" s="12" t="s">
        <v>10</v>
      </c>
      <c r="C4" s="13"/>
      <c r="D4" s="13"/>
    </row>
    <row r="5" spans="2:4" ht="12">
      <c r="B5" s="14" t="s">
        <v>0</v>
      </c>
      <c r="C5" s="149" t="s">
        <v>91</v>
      </c>
      <c r="D5" s="149" t="s">
        <v>92</v>
      </c>
    </row>
    <row r="6" spans="2:4" ht="12">
      <c r="B6" s="5"/>
      <c r="C6" s="15"/>
      <c r="D6" s="15"/>
    </row>
    <row r="7" spans="2:4" ht="12">
      <c r="B7" s="5" t="s">
        <v>6</v>
      </c>
      <c r="C7" s="141">
        <v>14320.1</v>
      </c>
      <c r="D7" s="142">
        <v>6424.3</v>
      </c>
    </row>
    <row r="8" spans="2:4" ht="12">
      <c r="B8" s="6" t="s">
        <v>7</v>
      </c>
      <c r="C8" s="143">
        <v>345.3</v>
      </c>
      <c r="D8" s="144">
        <v>243.6</v>
      </c>
    </row>
    <row r="9" spans="2:4" ht="12">
      <c r="B9" s="6" t="s">
        <v>77</v>
      </c>
      <c r="C9" s="19">
        <v>-11642.5</v>
      </c>
      <c r="D9" s="17">
        <v>-3498.2</v>
      </c>
    </row>
    <row r="10" spans="2:4" ht="12">
      <c r="B10" s="6" t="s">
        <v>78</v>
      </c>
      <c r="C10" s="143">
        <v>-1693.9</v>
      </c>
      <c r="D10" s="144">
        <v>-1858.6</v>
      </c>
    </row>
    <row r="11" spans="2:4" ht="12">
      <c r="B11" s="6" t="s">
        <v>8</v>
      </c>
      <c r="C11" s="143">
        <v>-449.8</v>
      </c>
      <c r="D11" s="144">
        <v>-442</v>
      </c>
    </row>
    <row r="12" spans="2:4" ht="12">
      <c r="B12" s="6" t="s">
        <v>79</v>
      </c>
      <c r="C12" s="143">
        <v>-56.6</v>
      </c>
      <c r="D12" s="144">
        <v>-54.4</v>
      </c>
    </row>
    <row r="13" spans="2:4" ht="12">
      <c r="B13" s="6" t="s">
        <v>80</v>
      </c>
      <c r="C13" s="143">
        <v>52.2</v>
      </c>
      <c r="D13" s="144">
        <v>39.7</v>
      </c>
    </row>
    <row r="14" spans="2:4" ht="12">
      <c r="B14" s="7" t="s">
        <v>81</v>
      </c>
      <c r="C14" s="18">
        <f>SUM(C6:C13)</f>
        <v>874.7999999999996</v>
      </c>
      <c r="D14" s="18">
        <f>SUM(D6:D13)</f>
        <v>854.4000000000009</v>
      </c>
    </row>
    <row r="15" spans="2:4" ht="12">
      <c r="B15" s="6"/>
      <c r="C15" s="20"/>
      <c r="D15" s="20"/>
    </row>
    <row r="16" spans="2:4" ht="12">
      <c r="B16" s="6" t="s">
        <v>82</v>
      </c>
      <c r="C16" s="144">
        <v>-437.8</v>
      </c>
      <c r="D16" s="144">
        <v>-412.5</v>
      </c>
    </row>
    <row r="17" spans="2:4" ht="12">
      <c r="B17" s="7" t="s">
        <v>83</v>
      </c>
      <c r="C17" s="145">
        <f>C14+C16</f>
        <v>436.9999999999996</v>
      </c>
      <c r="D17" s="145">
        <f>D14+D16</f>
        <v>441.9000000000009</v>
      </c>
    </row>
    <row r="18" spans="2:4" ht="12">
      <c r="B18" s="6"/>
      <c r="C18" s="20"/>
      <c r="D18" s="20"/>
    </row>
    <row r="19" spans="2:4" ht="12">
      <c r="B19" s="6" t="s">
        <v>84</v>
      </c>
      <c r="C19" s="143">
        <v>-89.5</v>
      </c>
      <c r="D19" s="144">
        <v>-85.4</v>
      </c>
    </row>
    <row r="20" spans="2:4" ht="12">
      <c r="B20" s="6" t="s">
        <v>85</v>
      </c>
      <c r="C20" s="146">
        <v>0</v>
      </c>
      <c r="D20" s="144">
        <v>0</v>
      </c>
    </row>
    <row r="21" spans="2:4" ht="12">
      <c r="B21" s="7" t="s">
        <v>86</v>
      </c>
      <c r="C21" s="145">
        <f>C17+C19</f>
        <v>347.4999999999996</v>
      </c>
      <c r="D21" s="145">
        <f>D17+D19</f>
        <v>356.5000000000009</v>
      </c>
    </row>
    <row r="22" spans="2:4" ht="12">
      <c r="B22" s="8"/>
      <c r="C22" s="15"/>
      <c r="D22" s="15"/>
    </row>
    <row r="23" spans="2:4" ht="12">
      <c r="B23" s="6" t="s">
        <v>87</v>
      </c>
      <c r="C23" s="144">
        <v>-99.1</v>
      </c>
      <c r="D23" s="144">
        <v>-93.4</v>
      </c>
    </row>
    <row r="24" spans="2:4" ht="12">
      <c r="B24" s="7" t="s">
        <v>88</v>
      </c>
      <c r="C24" s="145">
        <v>248.4</v>
      </c>
      <c r="D24" s="145">
        <f>D21+D23</f>
        <v>263.10000000000093</v>
      </c>
    </row>
    <row r="25" spans="2:4" ht="12">
      <c r="B25" s="9"/>
      <c r="C25" s="15"/>
      <c r="D25" s="15"/>
    </row>
    <row r="26" spans="2:4" ht="12">
      <c r="B26" s="6" t="s">
        <v>89</v>
      </c>
      <c r="C26" s="147">
        <v>0</v>
      </c>
      <c r="D26" s="20">
        <v>56.2</v>
      </c>
    </row>
    <row r="27" spans="2:4" ht="12">
      <c r="B27" s="7" t="s">
        <v>90</v>
      </c>
      <c r="C27" s="18">
        <f>C24</f>
        <v>248.4</v>
      </c>
      <c r="D27" s="148">
        <f>+D24+D26</f>
        <v>319.3000000000009</v>
      </c>
    </row>
    <row r="28" spans="2:4" ht="6" customHeight="1">
      <c r="B28" s="9"/>
      <c r="C28" s="15"/>
      <c r="D28" s="15"/>
    </row>
    <row r="29" spans="2:4" ht="12">
      <c r="B29" s="10" t="s">
        <v>40</v>
      </c>
      <c r="C29" s="21"/>
      <c r="D29" s="21"/>
    </row>
    <row r="30" spans="2:4" ht="12">
      <c r="B30" s="6" t="s">
        <v>41</v>
      </c>
      <c r="C30" s="16">
        <f>+C27-C31</f>
        <v>214.10000000000002</v>
      </c>
      <c r="D30" s="16">
        <f>+D27-D31</f>
        <v>287.10000000000093</v>
      </c>
    </row>
    <row r="31" spans="2:4" ht="12">
      <c r="B31" s="11" t="s">
        <v>42</v>
      </c>
      <c r="C31" s="22">
        <v>34.3</v>
      </c>
      <c r="D31" s="22">
        <v>32.2</v>
      </c>
    </row>
    <row r="32" spans="2:4" ht="12">
      <c r="B32" s="150"/>
      <c r="C32" s="16"/>
      <c r="D32" s="16"/>
    </row>
    <row r="33" ht="12">
      <c r="B33" s="151" t="s"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8:D30 C33:D33 C22:D22 C18:D18 C15:D15 C14:D14 C16:D17 C19:D21 C23:D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7"/>
  </sheetPr>
  <dimension ref="A5:D3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2">
      <c r="A5" s="31"/>
      <c r="B5" s="32" t="s">
        <v>43</v>
      </c>
      <c r="C5" s="131" t="s">
        <v>93</v>
      </c>
      <c r="D5" s="131" t="s">
        <v>94</v>
      </c>
    </row>
    <row r="6" spans="2:4" ht="12">
      <c r="B6" s="26"/>
      <c r="C6" s="132"/>
      <c r="D6" s="132"/>
    </row>
    <row r="7" spans="1:4" ht="12">
      <c r="A7" s="4" t="s">
        <v>2</v>
      </c>
      <c r="B7" s="26" t="s">
        <v>11</v>
      </c>
      <c r="C7" s="126">
        <v>1224.5</v>
      </c>
      <c r="D7" s="126">
        <v>885.6</v>
      </c>
    </row>
    <row r="8" spans="1:4" s="24" customFormat="1" ht="12">
      <c r="A8" s="4" t="s">
        <v>3</v>
      </c>
      <c r="B8" s="26" t="s">
        <v>57</v>
      </c>
      <c r="C8" s="133">
        <v>0</v>
      </c>
      <c r="D8" s="133">
        <v>0</v>
      </c>
    </row>
    <row r="9" spans="1:4" ht="12">
      <c r="A9" s="4" t="s">
        <v>4</v>
      </c>
      <c r="B9" s="26" t="s">
        <v>58</v>
      </c>
      <c r="C9" s="126">
        <v>81.3</v>
      </c>
      <c r="D9" s="126">
        <v>29.3</v>
      </c>
    </row>
    <row r="10" spans="1:4" ht="12">
      <c r="A10" s="23" t="s">
        <v>3</v>
      </c>
      <c r="B10" s="25" t="s">
        <v>59</v>
      </c>
      <c r="C10" s="28">
        <f>C7+C8+C9</f>
        <v>1305.8</v>
      </c>
      <c r="D10" s="28">
        <f>D7+D8+D9</f>
        <v>914.9</v>
      </c>
    </row>
    <row r="11" spans="2:4" ht="12">
      <c r="B11" s="26"/>
      <c r="C11" s="27"/>
      <c r="D11" s="27"/>
    </row>
    <row r="12" spans="1:4" ht="12">
      <c r="A12" s="4" t="s">
        <v>5</v>
      </c>
      <c r="B12" s="26" t="s">
        <v>60</v>
      </c>
      <c r="C12" s="126">
        <v>-1013.5</v>
      </c>
      <c r="D12" s="126">
        <v>-443.6</v>
      </c>
    </row>
    <row r="13" spans="1:4" ht="12">
      <c r="A13" s="4" t="s">
        <v>61</v>
      </c>
      <c r="B13" s="26" t="s">
        <v>62</v>
      </c>
      <c r="C13" s="126">
        <v>-101.4</v>
      </c>
      <c r="D13" s="126">
        <v>-99.5</v>
      </c>
    </row>
    <row r="14" spans="1:4" ht="12">
      <c r="A14" s="23" t="s">
        <v>51</v>
      </c>
      <c r="B14" s="25" t="s">
        <v>63</v>
      </c>
      <c r="C14" s="127">
        <f>+C12+C13</f>
        <v>-1114.9</v>
      </c>
      <c r="D14" s="127">
        <f>+D12+D13</f>
        <v>-543.1</v>
      </c>
    </row>
    <row r="15" spans="2:4" ht="12">
      <c r="B15" s="26"/>
      <c r="C15" s="126"/>
      <c r="D15" s="126"/>
    </row>
    <row r="16" spans="1:4" ht="12">
      <c r="A16" s="23" t="s">
        <v>64</v>
      </c>
      <c r="B16" s="25" t="s">
        <v>65</v>
      </c>
      <c r="C16" s="134">
        <f>+C10+C14</f>
        <v>190.89999999999986</v>
      </c>
      <c r="D16" s="134">
        <f>+D10+D14</f>
        <v>371.79999999999995</v>
      </c>
    </row>
    <row r="17" spans="2:4" ht="12">
      <c r="B17" s="29"/>
      <c r="C17" s="126"/>
      <c r="D17" s="126"/>
    </row>
    <row r="18" spans="1:4" ht="12">
      <c r="A18" s="4" t="s">
        <v>54</v>
      </c>
      <c r="B18" s="26" t="s">
        <v>66</v>
      </c>
      <c r="C18" s="128">
        <v>-1015.9</v>
      </c>
      <c r="D18" s="128">
        <v>-461</v>
      </c>
    </row>
    <row r="19" spans="1:4" ht="12">
      <c r="A19" s="4" t="s">
        <v>67</v>
      </c>
      <c r="B19" s="26" t="s">
        <v>68</v>
      </c>
      <c r="C19" s="128">
        <v>-3191.7</v>
      </c>
      <c r="D19" s="128">
        <v>-2702</v>
      </c>
    </row>
    <row r="20" spans="1:4" ht="12">
      <c r="A20" s="4" t="s">
        <v>56</v>
      </c>
      <c r="B20" s="30" t="s">
        <v>69</v>
      </c>
      <c r="C20" s="133">
        <v>0</v>
      </c>
      <c r="D20" s="133">
        <v>0</v>
      </c>
    </row>
    <row r="21" spans="1:4" ht="12">
      <c r="A21" s="23" t="s">
        <v>70</v>
      </c>
      <c r="B21" s="25" t="s">
        <v>71</v>
      </c>
      <c r="C21" s="127">
        <f>SUM(C18:C20)</f>
        <v>-4207.599999999999</v>
      </c>
      <c r="D21" s="127">
        <f>SUM(D18:D20)</f>
        <v>-3163</v>
      </c>
    </row>
    <row r="22" spans="2:4" ht="12">
      <c r="B22" s="29"/>
      <c r="C22" s="135"/>
      <c r="D22" s="135"/>
    </row>
    <row r="23" spans="1:4" ht="12">
      <c r="A23" s="23" t="s">
        <v>72</v>
      </c>
      <c r="B23" s="25" t="s">
        <v>73</v>
      </c>
      <c r="C23" s="134">
        <f>+C16+C21</f>
        <v>-4016.7</v>
      </c>
      <c r="D23" s="134">
        <f>+D21+D16</f>
        <v>-2791.2</v>
      </c>
    </row>
    <row r="24" spans="2:4" ht="12">
      <c r="B24" s="29"/>
      <c r="C24" s="134"/>
      <c r="D24" s="134"/>
    </row>
    <row r="25" spans="1:4" ht="12">
      <c r="A25" s="23"/>
      <c r="B25" s="25" t="s">
        <v>52</v>
      </c>
      <c r="C25" s="152">
        <v>132.9</v>
      </c>
      <c r="D25" s="152">
        <v>142.7</v>
      </c>
    </row>
    <row r="26" spans="2:4" ht="12">
      <c r="B26" s="30"/>
      <c r="C26" s="127"/>
      <c r="D26" s="127"/>
    </row>
    <row r="27" spans="1:4" ht="12">
      <c r="A27" s="23"/>
      <c r="B27" s="25" t="s">
        <v>55</v>
      </c>
      <c r="C27" s="127">
        <f>C23+C25</f>
        <v>-3883.7999999999997</v>
      </c>
      <c r="D27" s="127">
        <f>D23+D25</f>
        <v>-2648.5</v>
      </c>
    </row>
    <row r="28" spans="2:4" ht="12">
      <c r="B28" s="30"/>
      <c r="C28" s="129"/>
      <c r="D28" s="129"/>
    </row>
    <row r="29" spans="2:4" ht="12">
      <c r="B29" s="4" t="s">
        <v>53</v>
      </c>
      <c r="C29" s="128">
        <v>-484.2</v>
      </c>
      <c r="D29" s="128">
        <v>-474.2</v>
      </c>
    </row>
    <row r="30" spans="1:4" ht="12">
      <c r="A30" s="23"/>
      <c r="B30" s="7" t="s">
        <v>74</v>
      </c>
      <c r="C30" s="127">
        <f>+C27+C29</f>
        <v>-4368</v>
      </c>
      <c r="D30" s="127">
        <f>+D27+D29</f>
        <v>-3122.7</v>
      </c>
    </row>
    <row r="31" spans="3:4" ht="12">
      <c r="C31" s="130"/>
      <c r="D31" s="130"/>
    </row>
    <row r="32" spans="2:4" ht="12">
      <c r="B32" s="4" t="s">
        <v>75</v>
      </c>
      <c r="C32" s="128">
        <v>-121.2</v>
      </c>
      <c r="D32" s="128">
        <v>-138.6</v>
      </c>
    </row>
    <row r="33" spans="1:4" ht="12">
      <c r="A33" s="23"/>
      <c r="B33" s="7" t="s">
        <v>76</v>
      </c>
      <c r="C33" s="127">
        <f>+C30+C32</f>
        <v>-4489.2</v>
      </c>
      <c r="D33" s="127">
        <f>+D30+D32</f>
        <v>-3261.2999999999997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D14:D17 C14:C17 C21:C24 D21:D24 C26:C28 D26:D28 C30:C31 D30:D31 C33 D3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O2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spans="1:15" s="97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7" ht="12">
      <c r="A3" s="34" t="s">
        <v>47</v>
      </c>
      <c r="B3" s="121">
        <v>44834</v>
      </c>
      <c r="C3" s="36" t="s">
        <v>1</v>
      </c>
      <c r="D3" s="121">
        <v>44469</v>
      </c>
      <c r="E3" s="37" t="s">
        <v>1</v>
      </c>
      <c r="F3" s="38" t="s">
        <v>30</v>
      </c>
      <c r="G3" s="39" t="s">
        <v>31</v>
      </c>
    </row>
    <row r="4" spans="1:7" ht="12">
      <c r="A4" s="90" t="s">
        <v>14</v>
      </c>
      <c r="B4" s="120">
        <v>9459.95493534</v>
      </c>
      <c r="C4" s="43">
        <f>B4/$B$4</f>
        <v>1</v>
      </c>
      <c r="D4" s="120">
        <v>3278.4764353300006</v>
      </c>
      <c r="E4" s="43">
        <f>D4/$D$4</f>
        <v>1</v>
      </c>
      <c r="F4" s="136">
        <f>B4-D4</f>
        <v>6181.478500009999</v>
      </c>
      <c r="G4" s="44">
        <f>B4/D4-1</f>
        <v>1.8854729085120883</v>
      </c>
    </row>
    <row r="5" spans="1:15" ht="12">
      <c r="A5" s="91" t="s">
        <v>12</v>
      </c>
      <c r="B5" s="137">
        <v>-8990.074592220002</v>
      </c>
      <c r="C5" s="46">
        <f>B5/$B$4</f>
        <v>-0.9503295368390559</v>
      </c>
      <c r="D5" s="137">
        <v>-2893.5644496700006</v>
      </c>
      <c r="E5" s="46">
        <f>D5/$D$4</f>
        <v>-0.8825942497215917</v>
      </c>
      <c r="F5" s="138">
        <f>B5-D5</f>
        <v>-6096.510142550002</v>
      </c>
      <c r="G5" s="47">
        <f>B5/D5-1</f>
        <v>2.1069204604187353</v>
      </c>
      <c r="H5" s="97"/>
      <c r="I5" s="97"/>
      <c r="J5" s="97"/>
      <c r="K5" s="97"/>
      <c r="L5" s="97"/>
      <c r="M5" s="97"/>
      <c r="N5" s="97"/>
      <c r="O5" s="97"/>
    </row>
    <row r="6" spans="1:15" s="97" customFormat="1" ht="12">
      <c r="A6" s="91" t="s">
        <v>8</v>
      </c>
      <c r="B6" s="137">
        <v>-102.51703976</v>
      </c>
      <c r="C6" s="46">
        <f>B6/$B$4</f>
        <v>-0.010836948004585335</v>
      </c>
      <c r="D6" s="137">
        <v>-92.9453786</v>
      </c>
      <c r="E6" s="46">
        <f>D6/$D$4</f>
        <v>-0.02835017436708964</v>
      </c>
      <c r="F6" s="138">
        <f>B6-D6</f>
        <v>-9.571661160000005</v>
      </c>
      <c r="G6" s="47">
        <f>B6/D6-1</f>
        <v>0.10298157158725063</v>
      </c>
      <c r="H6" s="3"/>
      <c r="I6" s="3"/>
      <c r="J6" s="3"/>
      <c r="K6" s="3"/>
      <c r="L6" s="3"/>
      <c r="M6" s="3"/>
      <c r="N6" s="3"/>
      <c r="O6" s="3"/>
    </row>
    <row r="7" spans="1:7" ht="12">
      <c r="A7" s="91" t="s">
        <v>9</v>
      </c>
      <c r="B7" s="48">
        <v>9.59858468</v>
      </c>
      <c r="C7" s="49">
        <f>B7/$B$4</f>
        <v>0.0010146543768556565</v>
      </c>
      <c r="D7" s="48">
        <v>12.515888110000002</v>
      </c>
      <c r="E7" s="49">
        <f>D7/$D$4</f>
        <v>0.0038175928230334204</v>
      </c>
      <c r="F7" s="137">
        <f>B7-D7</f>
        <v>-2.9173034300000023</v>
      </c>
      <c r="G7" s="47">
        <f>B7/D7-1</f>
        <v>-0.2330880081669252</v>
      </c>
    </row>
    <row r="8" spans="1:7" ht="12">
      <c r="A8" s="92" t="s">
        <v>13</v>
      </c>
      <c r="B8" s="50">
        <f>SUM(B4:B7)</f>
        <v>376.96188803999763</v>
      </c>
      <c r="C8" s="51">
        <f>B8/$B$4</f>
        <v>0.03984816953321451</v>
      </c>
      <c r="D8" s="50">
        <f>SUM(D4:D7)</f>
        <v>304.48249517</v>
      </c>
      <c r="E8" s="51">
        <f>D8/$D$4</f>
        <v>0.09287316873435199</v>
      </c>
      <c r="F8" s="52">
        <f>B8-D8</f>
        <v>72.47939286999764</v>
      </c>
      <c r="G8" s="53">
        <f>B8/D8-1</f>
        <v>0.23804124709872276</v>
      </c>
    </row>
    <row r="9" spans="8:15" ht="12">
      <c r="H9" s="97"/>
      <c r="I9" s="97"/>
      <c r="J9" s="97"/>
      <c r="K9" s="97"/>
      <c r="L9" s="97"/>
      <c r="M9" s="97"/>
      <c r="N9" s="97"/>
      <c r="O9" s="97"/>
    </row>
    <row r="10" spans="1:5" ht="15" customHeight="1">
      <c r="A10" s="34" t="s">
        <v>32</v>
      </c>
      <c r="B10" s="121">
        <f>B3</f>
        <v>44834</v>
      </c>
      <c r="C10" s="121">
        <f>D3</f>
        <v>44469</v>
      </c>
      <c r="D10" s="35" t="s">
        <v>30</v>
      </c>
      <c r="E10" s="40" t="s">
        <v>31</v>
      </c>
    </row>
    <row r="11" spans="1:5" ht="12">
      <c r="A11" s="91" t="s">
        <v>33</v>
      </c>
      <c r="B11" s="54">
        <v>1761.283469369939</v>
      </c>
      <c r="C11" s="54">
        <v>1878.8354272008496</v>
      </c>
      <c r="D11" s="55">
        <f>B11-C11</f>
        <v>-117.55195783091062</v>
      </c>
      <c r="E11" s="47">
        <f>B11/C11-1</f>
        <v>-0.06256639412321674</v>
      </c>
    </row>
    <row r="12" spans="1:5" ht="12">
      <c r="A12" s="91" t="s">
        <v>35</v>
      </c>
      <c r="B12" s="54">
        <v>9861.033840898685</v>
      </c>
      <c r="C12" s="54">
        <v>11473.069822384803</v>
      </c>
      <c r="D12" s="55">
        <f>B12-C12</f>
        <v>-1612.0359814861185</v>
      </c>
      <c r="E12" s="47">
        <f>B12/C12-1</f>
        <v>-0.1405060726067332</v>
      </c>
    </row>
    <row r="13" spans="1:5" ht="12">
      <c r="A13" s="115" t="s">
        <v>15</v>
      </c>
      <c r="B13" s="56">
        <v>7252</v>
      </c>
      <c r="C13" s="56">
        <v>9223.6</v>
      </c>
      <c r="D13" s="55">
        <f>B13-C13</f>
        <v>-1971.6000000000004</v>
      </c>
      <c r="E13" s="57">
        <f>B13/C13-1</f>
        <v>-0.21375601717333803</v>
      </c>
    </row>
    <row r="14" spans="1:5" ht="12">
      <c r="A14" s="98" t="s">
        <v>34</v>
      </c>
      <c r="B14" s="58">
        <v>331.8843401719112</v>
      </c>
      <c r="C14" s="58">
        <v>324.60762448636376</v>
      </c>
      <c r="D14" s="59">
        <f>B14-C14</f>
        <v>7.276715685547458</v>
      </c>
      <c r="E14" s="60">
        <f>B14/C14-1</f>
        <v>0.022416958619076333</v>
      </c>
    </row>
    <row r="15" spans="1:5" ht="12">
      <c r="A15" s="116"/>
      <c r="B15" s="117"/>
      <c r="C15" s="117"/>
      <c r="D15" s="118"/>
      <c r="E15" s="33"/>
    </row>
    <row r="16" spans="1:5" ht="12">
      <c r="A16" s="41" t="s">
        <v>36</v>
      </c>
      <c r="B16" s="121">
        <f>B10</f>
        <v>44834</v>
      </c>
      <c r="C16" s="121">
        <f>C10</f>
        <v>44469</v>
      </c>
      <c r="D16" s="35" t="s">
        <v>30</v>
      </c>
      <c r="E16" s="40" t="s">
        <v>31</v>
      </c>
    </row>
    <row r="17" spans="1:7" s="97" customFormat="1" ht="12">
      <c r="A17" s="90" t="s">
        <v>13</v>
      </c>
      <c r="B17" s="42">
        <f>B8</f>
        <v>376.96188803999763</v>
      </c>
      <c r="C17" s="42">
        <f>D8</f>
        <v>304.48249517</v>
      </c>
      <c r="D17" s="137">
        <f>B17-C17</f>
        <v>72.47939286999764</v>
      </c>
      <c r="E17" s="47">
        <f>B17/C17-1</f>
        <v>0.23804124709872276</v>
      </c>
      <c r="F17" s="3"/>
      <c r="G17" s="3"/>
    </row>
    <row r="18" spans="1:5" ht="12">
      <c r="A18" s="91" t="s">
        <v>37</v>
      </c>
      <c r="B18" s="42">
        <v>874.7786719499991</v>
      </c>
      <c r="C18" s="42">
        <v>854.3733896000017</v>
      </c>
      <c r="D18" s="137">
        <f>B18-C18</f>
        <v>20.40528234999738</v>
      </c>
      <c r="E18" s="47">
        <f>B18/C18-1</f>
        <v>0.023883330869598707</v>
      </c>
    </row>
    <row r="19" spans="1:5" ht="12">
      <c r="A19" s="98" t="s">
        <v>38</v>
      </c>
      <c r="B19" s="75">
        <f>+B17/B18</f>
        <v>0.43092258662376737</v>
      </c>
      <c r="C19" s="75">
        <f>+C17/C18</f>
        <v>0.3563810611102387</v>
      </c>
      <c r="D19" s="76">
        <f>+(B19-C19)*100</f>
        <v>7.454152551352866</v>
      </c>
      <c r="E19" s="77"/>
    </row>
    <row r="20" ht="12">
      <c r="F20" s="3" t="s">
        <v>96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ht="12">
      <c r="A2" s="97"/>
    </row>
    <row r="3" spans="1:7" ht="12">
      <c r="A3" s="61" t="s">
        <v>47</v>
      </c>
      <c r="B3" s="122">
        <f>+Gas!B3</f>
        <v>44834</v>
      </c>
      <c r="C3" s="62" t="s">
        <v>1</v>
      </c>
      <c r="D3" s="122">
        <f>+Gas!D3</f>
        <v>44469</v>
      </c>
      <c r="E3" s="62" t="s">
        <v>1</v>
      </c>
      <c r="F3" s="63" t="s">
        <v>30</v>
      </c>
      <c r="G3" s="64" t="s">
        <v>31</v>
      </c>
    </row>
    <row r="4" spans="1:7" ht="12">
      <c r="A4" s="90" t="s">
        <v>14</v>
      </c>
      <c r="B4" s="139">
        <v>3650.71679744</v>
      </c>
      <c r="C4" s="43">
        <f>B4/$B$4</f>
        <v>1</v>
      </c>
      <c r="D4" s="139">
        <v>1760.24256181</v>
      </c>
      <c r="E4" s="43">
        <f>+D4/D$4</f>
        <v>1</v>
      </c>
      <c r="F4" s="136">
        <f>B4-D4</f>
        <v>1890.4742356299998</v>
      </c>
      <c r="G4" s="44">
        <f>B4/D4-1</f>
        <v>1.0739850726516273</v>
      </c>
    </row>
    <row r="5" spans="1:7" ht="12">
      <c r="A5" s="91" t="s">
        <v>12</v>
      </c>
      <c r="B5" s="137">
        <v>-3613.2592561599995</v>
      </c>
      <c r="C5" s="46">
        <f>B5/$B$4</f>
        <v>-0.9897396748752829</v>
      </c>
      <c r="D5" s="137">
        <v>-1630.2696693599992</v>
      </c>
      <c r="E5" s="46">
        <f>+D5/D$4</f>
        <v>-0.9261619419562529</v>
      </c>
      <c r="F5" s="138">
        <f>B5-D5</f>
        <v>-1982.9895868000003</v>
      </c>
      <c r="G5" s="47">
        <f>B5/D5-1</f>
        <v>1.2163567930319585</v>
      </c>
    </row>
    <row r="6" spans="1:7" ht="12">
      <c r="A6" s="91" t="s">
        <v>8</v>
      </c>
      <c r="B6" s="137">
        <v>-30.12891099</v>
      </c>
      <c r="C6" s="46">
        <f>B6/$B$4</f>
        <v>-0.008252875438359767</v>
      </c>
      <c r="D6" s="137">
        <v>-34.5911601</v>
      </c>
      <c r="E6" s="46">
        <f>+D6/D$4</f>
        <v>-0.01965135990373454</v>
      </c>
      <c r="F6" s="138">
        <f>B6-D6</f>
        <v>4.462249110000002</v>
      </c>
      <c r="G6" s="47">
        <f>B6/D6-1</f>
        <v>-0.1289996952140383</v>
      </c>
    </row>
    <row r="7" spans="1:7" ht="12">
      <c r="A7" s="91" t="s">
        <v>9</v>
      </c>
      <c r="B7" s="54">
        <v>14.776855240000002</v>
      </c>
      <c r="C7" s="49">
        <f>B7/$B$4</f>
        <v>0.00404765859963775</v>
      </c>
      <c r="D7" s="54">
        <v>8.15435862</v>
      </c>
      <c r="E7" s="49">
        <f>+D7/D$4</f>
        <v>0.004632519856590184</v>
      </c>
      <c r="F7" s="137">
        <f>B7-D7</f>
        <v>6.6224966200000015</v>
      </c>
      <c r="G7" s="47">
        <f>B7/D7-1</f>
        <v>0.8121419388837232</v>
      </c>
    </row>
    <row r="8" spans="1:7" ht="12">
      <c r="A8" s="92" t="s">
        <v>13</v>
      </c>
      <c r="B8" s="73">
        <f>SUM(B4:B7)</f>
        <v>22.105485530000443</v>
      </c>
      <c r="C8" s="51">
        <f>B8/$B$4</f>
        <v>0.006055108285995101</v>
      </c>
      <c r="D8" s="73">
        <f>SUM(D4:D7)</f>
        <v>103.53609097000093</v>
      </c>
      <c r="E8" s="51">
        <f>+D8/D$4</f>
        <v>0.05881921799660277</v>
      </c>
      <c r="F8" s="52">
        <f>B8-D8</f>
        <v>-81.43060544000048</v>
      </c>
      <c r="G8" s="53">
        <f>B8/D8-1</f>
        <v>-0.7864948799698706</v>
      </c>
    </row>
    <row r="10" spans="1:5" ht="12">
      <c r="A10" s="61" t="s">
        <v>32</v>
      </c>
      <c r="B10" s="122">
        <f>+B3</f>
        <v>44834</v>
      </c>
      <c r="C10" s="122">
        <f>+D3</f>
        <v>44469</v>
      </c>
      <c r="D10" s="63" t="s">
        <v>30</v>
      </c>
      <c r="E10" s="65" t="s">
        <v>31</v>
      </c>
    </row>
    <row r="11" spans="1:5" ht="12">
      <c r="A11" s="94" t="s">
        <v>49</v>
      </c>
      <c r="B11" s="48">
        <v>9163.141264553136</v>
      </c>
      <c r="C11" s="48">
        <v>8719.444990023012</v>
      </c>
      <c r="D11" s="55">
        <f>B11-C11</f>
        <v>443.69627453012436</v>
      </c>
      <c r="E11" s="47">
        <f>B11/C11-1</f>
        <v>0.05088583906863464</v>
      </c>
    </row>
    <row r="12" spans="1:5" ht="12">
      <c r="A12" s="95" t="s">
        <v>50</v>
      </c>
      <c r="B12" s="86">
        <v>1880.3520366405387</v>
      </c>
      <c r="C12" s="86">
        <v>2079.8331599203875</v>
      </c>
      <c r="D12" s="74">
        <f>B12-C12</f>
        <v>-199.48112327984882</v>
      </c>
      <c r="E12" s="60">
        <f>B12/C12-1</f>
        <v>-0.09591207945135594</v>
      </c>
    </row>
    <row r="13" spans="2:5" ht="12">
      <c r="B13" s="4"/>
      <c r="C13" s="4"/>
      <c r="D13" s="4"/>
      <c r="E13" s="4"/>
    </row>
    <row r="14" spans="1:5" ht="12">
      <c r="A14" s="66" t="s">
        <v>36</v>
      </c>
      <c r="B14" s="122">
        <f>+B10</f>
        <v>44834</v>
      </c>
      <c r="C14" s="122">
        <f>+D3</f>
        <v>44469</v>
      </c>
      <c r="D14" s="63" t="s">
        <v>30</v>
      </c>
      <c r="E14" s="65" t="s">
        <v>31</v>
      </c>
    </row>
    <row r="15" spans="1:7" s="97" customFormat="1" ht="12">
      <c r="A15" s="90" t="s">
        <v>13</v>
      </c>
      <c r="B15" s="42">
        <f>B8</f>
        <v>22.105485530000443</v>
      </c>
      <c r="C15" s="42">
        <f>D8</f>
        <v>103.53609097000093</v>
      </c>
      <c r="D15" s="137">
        <f>B15-C15</f>
        <v>-81.43060544000048</v>
      </c>
      <c r="E15" s="47">
        <f>B15/C15-1</f>
        <v>-0.7864948799698706</v>
      </c>
      <c r="F15" s="3"/>
      <c r="G15" s="3"/>
    </row>
    <row r="16" spans="1:5" ht="12">
      <c r="A16" s="91" t="s">
        <v>37</v>
      </c>
      <c r="B16" s="42">
        <f>+Gas!B18</f>
        <v>874.7786719499991</v>
      </c>
      <c r="C16" s="42">
        <f>+Gas!C18</f>
        <v>854.3733896000017</v>
      </c>
      <c r="D16" s="137">
        <f>B16-C16</f>
        <v>20.40528234999738</v>
      </c>
      <c r="E16" s="47">
        <f>B16/C16-1</f>
        <v>0.023883330869598707</v>
      </c>
    </row>
    <row r="17" spans="1:5" ht="12">
      <c r="A17" s="98" t="s">
        <v>38</v>
      </c>
      <c r="B17" s="75">
        <f>+B15/B16</f>
        <v>0.02526980393877728</v>
      </c>
      <c r="C17" s="75">
        <f>+C15/C16</f>
        <v>0.12118365603413069</v>
      </c>
      <c r="D17" s="76">
        <f>+(B17-C17)*100</f>
        <v>-9.591385209535341</v>
      </c>
      <c r="E17" s="77"/>
    </row>
    <row r="19" ht="12">
      <c r="D19" s="99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3:G2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67" t="s">
        <v>47</v>
      </c>
      <c r="B3" s="123">
        <f>+Electricity!B3</f>
        <v>44834</v>
      </c>
      <c r="C3" s="68" t="s">
        <v>1</v>
      </c>
      <c r="D3" s="123">
        <f>+Electricity!D3</f>
        <v>44469</v>
      </c>
      <c r="E3" s="68" t="s">
        <v>1</v>
      </c>
      <c r="F3" s="69" t="s">
        <v>30</v>
      </c>
      <c r="G3" s="70" t="s">
        <v>31</v>
      </c>
    </row>
    <row r="4" spans="1:7" ht="12">
      <c r="A4" s="100" t="s">
        <v>14</v>
      </c>
      <c r="B4" s="140">
        <v>789.38402627</v>
      </c>
      <c r="C4" s="43">
        <f>B4/$B$4</f>
        <v>1</v>
      </c>
      <c r="D4" s="140">
        <v>696.5296478500001</v>
      </c>
      <c r="E4" s="43">
        <f>D4/$D$4</f>
        <v>1</v>
      </c>
      <c r="F4" s="136">
        <f>B4-D4</f>
        <v>92.85437841999999</v>
      </c>
      <c r="G4" s="44">
        <f>B4/D4-1</f>
        <v>0.13331001588606672</v>
      </c>
    </row>
    <row r="5" spans="1:7" ht="12">
      <c r="A5" s="101" t="s">
        <v>12</v>
      </c>
      <c r="B5" s="137">
        <v>-448.20241702</v>
      </c>
      <c r="C5" s="46">
        <f>B5/$B$4</f>
        <v>-0.5677875433302692</v>
      </c>
      <c r="D5" s="137">
        <v>-360.87251492000007</v>
      </c>
      <c r="E5" s="46">
        <f>D5/$D$4</f>
        <v>-0.5181007241169369</v>
      </c>
      <c r="F5" s="138">
        <f>B5-D5</f>
        <v>-87.32990209999991</v>
      </c>
      <c r="G5" s="47">
        <f>B5/D5-1</f>
        <v>0.2419965458421227</v>
      </c>
    </row>
    <row r="6" spans="1:7" ht="12">
      <c r="A6" s="101" t="s">
        <v>8</v>
      </c>
      <c r="B6" s="137">
        <v>-138.98473005000002</v>
      </c>
      <c r="C6" s="46">
        <f>B6/$B$4</f>
        <v>-0.17606732011886675</v>
      </c>
      <c r="D6" s="137">
        <v>-140.70146036</v>
      </c>
      <c r="E6" s="46">
        <f>D6/$D$4</f>
        <v>-0.2020035482973447</v>
      </c>
      <c r="F6" s="138">
        <f>B6-D6</f>
        <v>1.7167303099999742</v>
      </c>
      <c r="G6" s="47">
        <f>B6/D6-1</f>
        <v>-0.012201225954638462</v>
      </c>
    </row>
    <row r="7" spans="1:7" ht="12">
      <c r="A7" s="101" t="s">
        <v>9</v>
      </c>
      <c r="B7" s="54">
        <v>3.57392143</v>
      </c>
      <c r="C7" s="49">
        <f>B7/$B$4</f>
        <v>0.0045274813158907015</v>
      </c>
      <c r="D7" s="54">
        <v>3.5626511499999998</v>
      </c>
      <c r="E7" s="49">
        <f>D7/$D$4</f>
        <v>0.005114859304262133</v>
      </c>
      <c r="F7" s="55">
        <f>B7-D7</f>
        <v>0.011270280000000188</v>
      </c>
      <c r="G7" s="47">
        <f>B7/D7-1</f>
        <v>0.0031634531492088502</v>
      </c>
    </row>
    <row r="8" spans="1:7" ht="12">
      <c r="A8" s="102" t="s">
        <v>13</v>
      </c>
      <c r="B8" s="73">
        <f>SUM(B4:B7)</f>
        <v>205.77080063000005</v>
      </c>
      <c r="C8" s="51">
        <f>B8/$B$4</f>
        <v>0.2606726178667548</v>
      </c>
      <c r="D8" s="73">
        <f>SUM(D4:D7)</f>
        <v>198.51832371999998</v>
      </c>
      <c r="E8" s="51">
        <f>D8/$D$4</f>
        <v>0.28501058688998054</v>
      </c>
      <c r="F8" s="52">
        <f>B8-D8</f>
        <v>7.25247691000007</v>
      </c>
      <c r="G8" s="53">
        <f>B8/D8-1</f>
        <v>0.03653303520852469</v>
      </c>
    </row>
    <row r="9" spans="1:7" ht="12">
      <c r="A9" s="103"/>
      <c r="B9" s="103"/>
      <c r="C9" s="103"/>
      <c r="D9" s="103"/>
      <c r="E9" s="103"/>
      <c r="F9" s="103"/>
      <c r="G9" s="103"/>
    </row>
    <row r="10" spans="1:5" ht="12">
      <c r="A10" s="67" t="s">
        <v>32</v>
      </c>
      <c r="B10" s="123">
        <f>+B3</f>
        <v>44834</v>
      </c>
      <c r="C10" s="123">
        <f>+D3</f>
        <v>44469</v>
      </c>
      <c r="D10" s="69" t="s">
        <v>30</v>
      </c>
      <c r="E10" s="71" t="s">
        <v>31</v>
      </c>
    </row>
    <row r="11" spans="1:5" ht="12">
      <c r="A11" s="100" t="s">
        <v>48</v>
      </c>
      <c r="B11" s="103"/>
      <c r="C11" s="103"/>
      <c r="D11" s="103"/>
      <c r="E11" s="105"/>
    </row>
    <row r="12" spans="1:5" ht="12">
      <c r="A12" s="106" t="s">
        <v>97</v>
      </c>
      <c r="B12" s="42">
        <v>219.51309636394845</v>
      </c>
      <c r="C12" s="42">
        <v>218.51496127983353</v>
      </c>
      <c r="D12" s="137">
        <f>B12-C12</f>
        <v>0.9981350841149208</v>
      </c>
      <c r="E12" s="47">
        <f>B12/C12-1</f>
        <v>0.004567811184501336</v>
      </c>
    </row>
    <row r="13" spans="1:5" ht="12">
      <c r="A13" s="106" t="s">
        <v>18</v>
      </c>
      <c r="B13" s="42">
        <v>178.42675781587454</v>
      </c>
      <c r="C13" s="42">
        <v>184.13921342036625</v>
      </c>
      <c r="D13" s="137">
        <f>B13-C13</f>
        <v>-5.7124556044917085</v>
      </c>
      <c r="E13" s="47">
        <f>B13/C13-1</f>
        <v>-0.03102248292682186</v>
      </c>
    </row>
    <row r="14" spans="1:5" ht="12">
      <c r="A14" s="107" t="s">
        <v>17</v>
      </c>
      <c r="B14" s="58">
        <v>176.3890656069714</v>
      </c>
      <c r="C14" s="58">
        <v>181.73289437751893</v>
      </c>
      <c r="D14" s="74">
        <f>B14-C14</f>
        <v>-5.343828770547532</v>
      </c>
      <c r="E14" s="60">
        <f>B14/C14-1</f>
        <v>-0.02940485149290939</v>
      </c>
    </row>
    <row r="15" spans="2:5" ht="12">
      <c r="B15" s="113"/>
      <c r="C15" s="113"/>
      <c r="D15" s="45"/>
      <c r="E15" s="114"/>
    </row>
    <row r="16" spans="1:5" ht="12">
      <c r="A16" s="72" t="s">
        <v>36</v>
      </c>
      <c r="B16" s="123">
        <f>+B10</f>
        <v>44834</v>
      </c>
      <c r="C16" s="123">
        <f>+C10</f>
        <v>44469</v>
      </c>
      <c r="D16" s="69" t="s">
        <v>30</v>
      </c>
      <c r="E16" s="71" t="s">
        <v>31</v>
      </c>
    </row>
    <row r="17" spans="1:7" s="24" customFormat="1" ht="12">
      <c r="A17" s="100" t="s">
        <v>13</v>
      </c>
      <c r="B17" s="42">
        <f>B8</f>
        <v>205.77080063000005</v>
      </c>
      <c r="C17" s="42">
        <f>D8</f>
        <v>198.51832371999998</v>
      </c>
      <c r="D17" s="137">
        <f>B17-C17</f>
        <v>7.25247691000007</v>
      </c>
      <c r="E17" s="47">
        <f>B17/C17-1</f>
        <v>0.03653303520852469</v>
      </c>
      <c r="F17" s="4"/>
      <c r="G17" s="4"/>
    </row>
    <row r="18" spans="1:5" ht="12">
      <c r="A18" s="101" t="s">
        <v>37</v>
      </c>
      <c r="B18" s="42">
        <f>+Electricity!B16</f>
        <v>874.7786719499991</v>
      </c>
      <c r="C18" s="42">
        <f>+Electricity!C16</f>
        <v>854.3733896000017</v>
      </c>
      <c r="D18" s="137">
        <f>B18-C18</f>
        <v>20.40528234999738</v>
      </c>
      <c r="E18" s="47">
        <f>B18/C18-1</f>
        <v>0.023883330869598707</v>
      </c>
    </row>
    <row r="19" spans="1:5" ht="12">
      <c r="A19" s="109" t="s">
        <v>38</v>
      </c>
      <c r="B19" s="75">
        <f>+B17/B18</f>
        <v>0.23522612888047364</v>
      </c>
      <c r="C19" s="75">
        <f>+C17/C18</f>
        <v>0.2323554620690396</v>
      </c>
      <c r="D19" s="76">
        <f>+(B19-C19)*100</f>
        <v>0.2870666811434053</v>
      </c>
      <c r="E19" s="77"/>
    </row>
    <row r="22" ht="12">
      <c r="D22" s="110"/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3:G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78" t="s">
        <v>47</v>
      </c>
      <c r="B3" s="124">
        <f>+Water!B3</f>
        <v>44834</v>
      </c>
      <c r="C3" s="79" t="s">
        <v>1</v>
      </c>
      <c r="D3" s="124">
        <f>+Water!D3</f>
        <v>44469</v>
      </c>
      <c r="E3" s="79" t="s">
        <v>1</v>
      </c>
      <c r="F3" s="80" t="s">
        <v>30</v>
      </c>
      <c r="G3" s="81" t="s">
        <v>31</v>
      </c>
    </row>
    <row r="4" spans="1:7" ht="12">
      <c r="A4" s="100" t="s">
        <v>14</v>
      </c>
      <c r="B4" s="140">
        <v>1168.2752278799999</v>
      </c>
      <c r="C4" s="43">
        <f>B4/$B$4</f>
        <v>1</v>
      </c>
      <c r="D4" s="140">
        <v>974.3759493800001</v>
      </c>
      <c r="E4" s="43">
        <f>D4/$D$4</f>
        <v>1</v>
      </c>
      <c r="F4" s="136">
        <f>B4-D4</f>
        <v>193.8992784999998</v>
      </c>
      <c r="G4" s="44">
        <f>B4/D4-1</f>
        <v>0.19899842419486946</v>
      </c>
    </row>
    <row r="5" spans="1:7" ht="12">
      <c r="A5" s="101" t="s">
        <v>12</v>
      </c>
      <c r="B5" s="137">
        <v>-781.9778275299998</v>
      </c>
      <c r="C5" s="46">
        <f>B5/$B$4</f>
        <v>-0.6693438402772682</v>
      </c>
      <c r="D5" s="137">
        <v>-611.88187847</v>
      </c>
      <c r="E5" s="46">
        <f>D5/$D$4</f>
        <v>-0.627973092787587</v>
      </c>
      <c r="F5" s="138">
        <f>B5-D5</f>
        <v>-170.09594905999984</v>
      </c>
      <c r="G5" s="47">
        <f>B5/D5-1</f>
        <v>0.27798821152429265</v>
      </c>
    </row>
    <row r="6" spans="1:7" ht="12">
      <c r="A6" s="101" t="s">
        <v>8</v>
      </c>
      <c r="B6" s="137">
        <v>-162.45531223</v>
      </c>
      <c r="C6" s="46">
        <f>B6/$B$4</f>
        <v>-0.13905568512720934</v>
      </c>
      <c r="D6" s="137">
        <v>-158.45658496000001</v>
      </c>
      <c r="E6" s="46">
        <f>D6/$D$4</f>
        <v>-0.16262366190465463</v>
      </c>
      <c r="F6" s="138">
        <f>B6-D6</f>
        <v>-3.998727269999989</v>
      </c>
      <c r="G6" s="47">
        <f>B6/D6-1</f>
        <v>0.025235475515324346</v>
      </c>
    </row>
    <row r="7" spans="1:7" ht="12">
      <c r="A7" s="101" t="s">
        <v>9</v>
      </c>
      <c r="B7" s="54">
        <v>22.313468040000004</v>
      </c>
      <c r="C7" s="49">
        <f>B7/$B$4</f>
        <v>0.019099495998465138</v>
      </c>
      <c r="D7" s="54">
        <v>14.36117193</v>
      </c>
      <c r="E7" s="49">
        <f>D7/$D$4</f>
        <v>0.014738840730970504</v>
      </c>
      <c r="F7" s="55">
        <f>B7-D7</f>
        <v>7.952296110000004</v>
      </c>
      <c r="G7" s="47">
        <f>B7/D7-1</f>
        <v>0.5537358753701658</v>
      </c>
    </row>
    <row r="8" spans="1:7" ht="12">
      <c r="A8" s="102" t="s">
        <v>13</v>
      </c>
      <c r="B8" s="73">
        <f>SUM(B4:B7)</f>
        <v>246.1555561600001</v>
      </c>
      <c r="C8" s="51">
        <f>B8/$B$4</f>
        <v>0.21069997059398757</v>
      </c>
      <c r="D8" s="73">
        <f>SUM(D4:D7)</f>
        <v>218.39865788000012</v>
      </c>
      <c r="E8" s="51">
        <f>D8/$D$4</f>
        <v>0.22414208603872887</v>
      </c>
      <c r="F8" s="52">
        <f>B8-D8</f>
        <v>27.756898279999973</v>
      </c>
      <c r="G8" s="53">
        <f>B8/D8-1</f>
        <v>0.1270928061071286</v>
      </c>
    </row>
    <row r="9" spans="1:7" ht="12">
      <c r="A9" s="103"/>
      <c r="B9" s="103"/>
      <c r="C9" s="103"/>
      <c r="D9" s="103"/>
      <c r="E9" s="103"/>
      <c r="F9" s="103"/>
      <c r="G9" s="103"/>
    </row>
    <row r="10" spans="1:7" ht="12">
      <c r="A10" s="78" t="s">
        <v>16</v>
      </c>
      <c r="B10" s="124">
        <f>+B3</f>
        <v>44834</v>
      </c>
      <c r="C10" s="82" t="s">
        <v>1</v>
      </c>
      <c r="D10" s="124">
        <f>+D3</f>
        <v>44469</v>
      </c>
      <c r="E10" s="82" t="s">
        <v>1</v>
      </c>
      <c r="F10" s="80" t="s">
        <v>30</v>
      </c>
      <c r="G10" s="83" t="s">
        <v>31</v>
      </c>
    </row>
    <row r="11" spans="1:7" ht="12">
      <c r="A11" s="106" t="s">
        <v>19</v>
      </c>
      <c r="B11" s="119">
        <v>1648.8413409999998</v>
      </c>
      <c r="C11" s="46">
        <f>B11/$D$4</f>
        <v>1.6922024215080074</v>
      </c>
      <c r="D11" s="119">
        <v>1677.891433</v>
      </c>
      <c r="E11" s="49">
        <f aca="true" t="shared" si="0" ref="E11:E22">+D11/D$15</f>
        <v>0.3355205716933396</v>
      </c>
      <c r="F11" s="137">
        <f>B11-D11</f>
        <v>-29.050092000000177</v>
      </c>
      <c r="G11" s="47">
        <f>B11/D11-1</f>
        <v>-0.01731345153128283</v>
      </c>
    </row>
    <row r="12" spans="1:7" ht="12">
      <c r="A12" s="106" t="s">
        <v>20</v>
      </c>
      <c r="B12" s="119">
        <v>1849.9791060000007</v>
      </c>
      <c r="C12" s="49">
        <f aca="true" t="shared" si="1" ref="C12:C22">B12/$B$15</f>
        <v>0.3648470820305718</v>
      </c>
      <c r="D12" s="119">
        <v>1714.8438019999999</v>
      </c>
      <c r="E12" s="49">
        <f t="shared" si="0"/>
        <v>0.3429097744322412</v>
      </c>
      <c r="F12" s="137">
        <f aca="true" t="shared" si="2" ref="F12:F21">B12-D12</f>
        <v>135.13530400000081</v>
      </c>
      <c r="G12" s="47">
        <f aca="true" t="shared" si="3" ref="G12:G22">B12/D12-1</f>
        <v>0.07880327283592492</v>
      </c>
    </row>
    <row r="13" spans="1:7" ht="12">
      <c r="A13" s="111" t="s">
        <v>28</v>
      </c>
      <c r="B13" s="85">
        <f>SUM(B11:B12)</f>
        <v>3498.8204470000005</v>
      </c>
      <c r="C13" s="51">
        <f t="shared" si="1"/>
        <v>0.6900264043505638</v>
      </c>
      <c r="D13" s="85">
        <f>SUM(D11:D12)</f>
        <v>3392.735235</v>
      </c>
      <c r="E13" s="51">
        <f t="shared" si="0"/>
        <v>0.6784303461255808</v>
      </c>
      <c r="F13" s="52">
        <f t="shared" si="2"/>
        <v>106.08521200000041</v>
      </c>
      <c r="G13" s="53">
        <f t="shared" si="3"/>
        <v>0.03126834387358279</v>
      </c>
    </row>
    <row r="14" spans="1:7" ht="12">
      <c r="A14" s="106" t="s">
        <v>29</v>
      </c>
      <c r="B14" s="119">
        <v>1571.7397879999999</v>
      </c>
      <c r="C14" s="49">
        <f t="shared" si="1"/>
        <v>0.3099735956494361</v>
      </c>
      <c r="D14" s="119">
        <v>1608.1248449999998</v>
      </c>
      <c r="E14" s="49">
        <f t="shared" si="0"/>
        <v>0.3215696538744191</v>
      </c>
      <c r="F14" s="137">
        <f t="shared" si="2"/>
        <v>-36.38505699999996</v>
      </c>
      <c r="G14" s="47">
        <f t="shared" si="3"/>
        <v>-0.02262576634713953</v>
      </c>
    </row>
    <row r="15" spans="1:7" s="24" customFormat="1" ht="12">
      <c r="A15" s="112" t="s">
        <v>21</v>
      </c>
      <c r="B15" s="85">
        <f>SUM(B13:B14)</f>
        <v>5070.560235000001</v>
      </c>
      <c r="C15" s="51">
        <f t="shared" si="1"/>
        <v>1</v>
      </c>
      <c r="D15" s="85">
        <f>SUM(D13:D14)</f>
        <v>5000.86008</v>
      </c>
      <c r="E15" s="51">
        <f t="shared" si="0"/>
        <v>1</v>
      </c>
      <c r="F15" s="52">
        <f t="shared" si="2"/>
        <v>69.70015500000045</v>
      </c>
      <c r="G15" s="53">
        <f t="shared" si="3"/>
        <v>0.013937633504035318</v>
      </c>
    </row>
    <row r="16" spans="1:7" ht="12">
      <c r="A16" s="106" t="s">
        <v>44</v>
      </c>
      <c r="B16" s="42">
        <v>506.5477600000002</v>
      </c>
      <c r="C16" s="49">
        <f t="shared" si="1"/>
        <v>0.09989976186526855</v>
      </c>
      <c r="D16" s="42">
        <v>502.34179599999976</v>
      </c>
      <c r="E16" s="49">
        <f t="shared" si="0"/>
        <v>0.10045108000702145</v>
      </c>
      <c r="F16" s="137">
        <f t="shared" si="2"/>
        <v>4.205964000000449</v>
      </c>
      <c r="G16" s="47">
        <f t="shared" si="3"/>
        <v>0.00837271362544656</v>
      </c>
    </row>
    <row r="17" spans="1:7" ht="12">
      <c r="A17" s="106" t="s">
        <v>22</v>
      </c>
      <c r="B17" s="42">
        <v>862.1827910000001</v>
      </c>
      <c r="C17" s="49">
        <f t="shared" si="1"/>
        <v>0.17003698823035476</v>
      </c>
      <c r="D17" s="42">
        <v>912.6485799999999</v>
      </c>
      <c r="E17" s="49">
        <f t="shared" si="0"/>
        <v>0.18249832336840743</v>
      </c>
      <c r="F17" s="137">
        <f t="shared" si="2"/>
        <v>-50.46578899999986</v>
      </c>
      <c r="G17" s="47">
        <f t="shared" si="3"/>
        <v>-0.05529597054761193</v>
      </c>
    </row>
    <row r="18" spans="1:7" ht="12">
      <c r="A18" s="106" t="s">
        <v>23</v>
      </c>
      <c r="B18" s="42">
        <v>413.643247</v>
      </c>
      <c r="C18" s="49">
        <f t="shared" si="1"/>
        <v>0.08157742494503666</v>
      </c>
      <c r="D18" s="42">
        <v>407.04008400000004</v>
      </c>
      <c r="E18" s="49">
        <f t="shared" si="0"/>
        <v>0.0813940157269907</v>
      </c>
      <c r="F18" s="137">
        <f t="shared" si="2"/>
        <v>6.603162999999938</v>
      </c>
      <c r="G18" s="47">
        <f t="shared" si="3"/>
        <v>0.016222390028791223</v>
      </c>
    </row>
    <row r="19" spans="1:7" ht="12">
      <c r="A19" s="106" t="s">
        <v>24</v>
      </c>
      <c r="B19" s="42">
        <v>360.07275</v>
      </c>
      <c r="C19" s="49">
        <f t="shared" si="1"/>
        <v>0.07101241939984565</v>
      </c>
      <c r="D19" s="42">
        <v>373.27326</v>
      </c>
      <c r="E19" s="49">
        <f t="shared" si="0"/>
        <v>0.07464181241399578</v>
      </c>
      <c r="F19" s="137">
        <f t="shared" si="2"/>
        <v>-13.200510000000008</v>
      </c>
      <c r="G19" s="47">
        <f t="shared" si="3"/>
        <v>-0.03536419940715818</v>
      </c>
    </row>
    <row r="20" spans="1:7" ht="12">
      <c r="A20" s="106" t="s">
        <v>39</v>
      </c>
      <c r="B20" s="42">
        <v>1025.9674710000002</v>
      </c>
      <c r="C20" s="49">
        <f t="shared" si="1"/>
        <v>0.20233808957009658</v>
      </c>
      <c r="D20" s="42">
        <v>935.6345449999999</v>
      </c>
      <c r="E20" s="49">
        <f t="shared" si="0"/>
        <v>0.1870947257136616</v>
      </c>
      <c r="F20" s="137">
        <f t="shared" si="2"/>
        <v>90.33292600000027</v>
      </c>
      <c r="G20" s="47">
        <f t="shared" si="3"/>
        <v>0.09654723255221431</v>
      </c>
    </row>
    <row r="21" spans="1:7" ht="12">
      <c r="A21" s="106" t="s">
        <v>25</v>
      </c>
      <c r="B21" s="42">
        <v>1902.1462159999999</v>
      </c>
      <c r="C21" s="49">
        <f t="shared" si="1"/>
        <v>0.3751353159893977</v>
      </c>
      <c r="D21" s="42">
        <v>1869.9218150000006</v>
      </c>
      <c r="E21" s="49">
        <f t="shared" si="0"/>
        <v>0.37392004276992297</v>
      </c>
      <c r="F21" s="137">
        <f t="shared" si="2"/>
        <v>32.22440099999926</v>
      </c>
      <c r="G21" s="47">
        <f t="shared" si="3"/>
        <v>0.017233020515351916</v>
      </c>
    </row>
    <row r="22" spans="1:7" s="24" customFormat="1" ht="12">
      <c r="A22" s="112" t="str">
        <f>+A15</f>
        <v>Total waste treated</v>
      </c>
      <c r="B22" s="85">
        <f>SUM(B16:B21)</f>
        <v>5070.560235000001</v>
      </c>
      <c r="C22" s="51">
        <f t="shared" si="1"/>
        <v>1</v>
      </c>
      <c r="D22" s="85">
        <f>SUM(D16:D21)</f>
        <v>5000.86008</v>
      </c>
      <c r="E22" s="51">
        <f t="shared" si="0"/>
        <v>1</v>
      </c>
      <c r="F22" s="52">
        <f>B22-D22</f>
        <v>69.70015500000045</v>
      </c>
      <c r="G22" s="53">
        <f t="shared" si="3"/>
        <v>0.013937633504035318</v>
      </c>
    </row>
    <row r="24" spans="1:5" ht="12">
      <c r="A24" s="84" t="s">
        <v>36</v>
      </c>
      <c r="B24" s="124">
        <f>+B10</f>
        <v>44834</v>
      </c>
      <c r="C24" s="124">
        <f>+D10</f>
        <v>44469</v>
      </c>
      <c r="D24" s="80" t="s">
        <v>30</v>
      </c>
      <c r="E24" s="83" t="s">
        <v>31</v>
      </c>
    </row>
    <row r="25" spans="1:7" s="24" customFormat="1" ht="12">
      <c r="A25" s="100" t="s">
        <v>13</v>
      </c>
      <c r="B25" s="42">
        <f>B8</f>
        <v>246.1555561600001</v>
      </c>
      <c r="C25" s="42">
        <f>D8</f>
        <v>218.39865788000012</v>
      </c>
      <c r="D25" s="137">
        <f>B25-C25</f>
        <v>27.756898279999973</v>
      </c>
      <c r="E25" s="47">
        <f>B25/C25-1</f>
        <v>0.1270928061071286</v>
      </c>
      <c r="F25" s="4"/>
      <c r="G25" s="4"/>
    </row>
    <row r="26" spans="1:5" ht="12">
      <c r="A26" s="101" t="s">
        <v>37</v>
      </c>
      <c r="B26" s="42">
        <f>+Water!B18</f>
        <v>874.7786719499991</v>
      </c>
      <c r="C26" s="42">
        <f>+Water!C18</f>
        <v>854.3733896000017</v>
      </c>
      <c r="D26" s="137">
        <f>B26-C26</f>
        <v>20.40528234999738</v>
      </c>
      <c r="E26" s="47">
        <f>B26/C26-1</f>
        <v>0.023883330869598707</v>
      </c>
    </row>
    <row r="27" spans="1:5" ht="12">
      <c r="A27" s="109" t="s">
        <v>38</v>
      </c>
      <c r="B27" s="75">
        <f>+B25/B26</f>
        <v>0.28139181264134655</v>
      </c>
      <c r="C27" s="75">
        <f>+C25/C26</f>
        <v>0.255624368149211</v>
      </c>
      <c r="D27" s="76">
        <f>+(B27-C27)*100</f>
        <v>2.5767444492135527</v>
      </c>
      <c r="E27" s="77"/>
    </row>
    <row r="29" ht="12">
      <c r="D29" s="110"/>
    </row>
    <row r="30" ht="12">
      <c r="D30" s="110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8:C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3:G2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6.8515625" style="4" customWidth="1"/>
    <col min="10" max="16384" width="8.8515625" style="4" customWidth="1"/>
  </cols>
  <sheetData>
    <row r="1" ht="12"/>
    <row r="2" ht="12"/>
    <row r="3" spans="1:7" ht="12">
      <c r="A3" s="87" t="s">
        <v>45</v>
      </c>
      <c r="B3" s="125">
        <f>+Waste!B3</f>
        <v>44834</v>
      </c>
      <c r="C3" s="1" t="s">
        <v>1</v>
      </c>
      <c r="D3" s="125">
        <f>+Waste!D3</f>
        <v>44469</v>
      </c>
      <c r="E3" s="2" t="s">
        <v>1</v>
      </c>
      <c r="F3" s="88" t="s">
        <v>30</v>
      </c>
      <c r="G3" s="89" t="s">
        <v>31</v>
      </c>
    </row>
    <row r="4" spans="1:7" ht="12">
      <c r="A4" s="100" t="s">
        <v>14</v>
      </c>
      <c r="B4" s="140">
        <v>134.36261702000002</v>
      </c>
      <c r="C4" s="43">
        <f>+B4/B$4</f>
        <v>1</v>
      </c>
      <c r="D4" s="140">
        <v>122.29559322</v>
      </c>
      <c r="E4" s="43">
        <f>D4/$D$4</f>
        <v>1</v>
      </c>
      <c r="F4" s="136">
        <f>B4-D4</f>
        <v>12.067023800000015</v>
      </c>
      <c r="G4" s="44">
        <f>B4/D4-1</f>
        <v>0.09867096174342449</v>
      </c>
    </row>
    <row r="5" spans="1:7" ht="12">
      <c r="A5" s="101" t="s">
        <v>12</v>
      </c>
      <c r="B5" s="137">
        <v>-96.79577723999999</v>
      </c>
      <c r="C5" s="46">
        <f>+B5/B$4</f>
        <v>-0.7204070550783619</v>
      </c>
      <c r="D5" s="137">
        <v>-78.66404997000001</v>
      </c>
      <c r="E5" s="46">
        <f>D5/$D$4</f>
        <v>-0.6432288187889948</v>
      </c>
      <c r="F5" s="138">
        <f>B5-D5</f>
        <v>-18.131727269999985</v>
      </c>
      <c r="G5" s="47">
        <f>B5/D5-1</f>
        <v>0.23049572551775377</v>
      </c>
    </row>
    <row r="6" spans="1:7" ht="12">
      <c r="A6" s="101" t="s">
        <v>8</v>
      </c>
      <c r="B6" s="137">
        <v>-15.6854655</v>
      </c>
      <c r="C6" s="46">
        <f>+B6/B$4</f>
        <v>-0.1167398034355434</v>
      </c>
      <c r="D6" s="137">
        <v>-15.29460016</v>
      </c>
      <c r="E6" s="46">
        <f>D6/$D$4</f>
        <v>-0.1250625615960359</v>
      </c>
      <c r="F6" s="138">
        <f>B6-D6</f>
        <v>-0.3908653399999995</v>
      </c>
      <c r="G6" s="47">
        <f>B6/D6-1</f>
        <v>0.025555773665939308</v>
      </c>
    </row>
    <row r="7" spans="1:7" ht="12">
      <c r="A7" s="101" t="s">
        <v>9</v>
      </c>
      <c r="B7" s="54">
        <v>1.9024748000000002</v>
      </c>
      <c r="C7" s="46">
        <f>+B7/B$4</f>
        <v>0.014159256809628937</v>
      </c>
      <c r="D7" s="54">
        <v>1.10145885</v>
      </c>
      <c r="E7" s="46">
        <f>D7/$D$4</f>
        <v>0.009006529352358295</v>
      </c>
      <c r="F7" s="55">
        <f>B7-D7</f>
        <v>0.8010159500000003</v>
      </c>
      <c r="G7" s="47">
        <f>B7/D7-1</f>
        <v>0.727231843477403</v>
      </c>
    </row>
    <row r="8" spans="1:7" ht="12">
      <c r="A8" s="102" t="s">
        <v>13</v>
      </c>
      <c r="B8" s="73">
        <f>SUM(B4:B7)</f>
        <v>23.783849080000024</v>
      </c>
      <c r="C8" s="51">
        <f>+B8/B$4</f>
        <v>0.17701239829572368</v>
      </c>
      <c r="D8" s="73">
        <f>SUM(D4:D7)</f>
        <v>29.43840193999999</v>
      </c>
      <c r="E8" s="51">
        <f>D8/$D$4</f>
        <v>0.24071514896732754</v>
      </c>
      <c r="F8" s="52">
        <f>B8-D8</f>
        <v>-5.654552859999967</v>
      </c>
      <c r="G8" s="53">
        <f>B8/D8-1</f>
        <v>-0.19208083616511584</v>
      </c>
    </row>
    <row r="9" spans="1:7" ht="12">
      <c r="A9" s="103"/>
      <c r="B9" s="103"/>
      <c r="C9" s="103"/>
      <c r="D9" s="103"/>
      <c r="E9" s="103"/>
      <c r="F9" s="103"/>
      <c r="G9" s="103"/>
    </row>
    <row r="10" spans="1:5" ht="12">
      <c r="A10" s="87" t="s">
        <v>32</v>
      </c>
      <c r="B10" s="125">
        <f>+B3</f>
        <v>44834</v>
      </c>
      <c r="C10" s="125">
        <f>+D3</f>
        <v>44469</v>
      </c>
      <c r="D10" s="88" t="s">
        <v>30</v>
      </c>
      <c r="E10" s="93" t="s">
        <v>31</v>
      </c>
    </row>
    <row r="11" spans="1:5" ht="12">
      <c r="A11" s="104" t="s">
        <v>26</v>
      </c>
      <c r="D11" s="45"/>
      <c r="E11" s="105"/>
    </row>
    <row r="12" spans="1:5" ht="12">
      <c r="A12" s="106" t="s">
        <v>46</v>
      </c>
      <c r="B12" s="42">
        <v>581.37</v>
      </c>
      <c r="C12" s="42">
        <v>570.649</v>
      </c>
      <c r="D12" s="137">
        <f>B12-C12</f>
        <v>10.721000000000004</v>
      </c>
      <c r="E12" s="47">
        <f>B12/C12-1</f>
        <v>0.018787380684098354</v>
      </c>
    </row>
    <row r="13" spans="1:5" ht="12">
      <c r="A13" s="107" t="s">
        <v>27</v>
      </c>
      <c r="B13" s="108">
        <v>194</v>
      </c>
      <c r="C13" s="108">
        <v>185</v>
      </c>
      <c r="D13" s="74">
        <f>B13-C13</f>
        <v>9</v>
      </c>
      <c r="E13" s="60">
        <f>B13/C13-1</f>
        <v>0.048648648648648596</v>
      </c>
    </row>
    <row r="15" spans="1:5" ht="12">
      <c r="A15" s="96" t="s">
        <v>36</v>
      </c>
      <c r="B15" s="125">
        <f>+B3</f>
        <v>44834</v>
      </c>
      <c r="C15" s="125">
        <f>+C10</f>
        <v>44469</v>
      </c>
      <c r="D15" s="88" t="s">
        <v>30</v>
      </c>
      <c r="E15" s="93" t="s">
        <v>31</v>
      </c>
    </row>
    <row r="16" spans="1:7" s="24" customFormat="1" ht="12">
      <c r="A16" s="100" t="s">
        <v>13</v>
      </c>
      <c r="B16" s="42">
        <f>B8</f>
        <v>23.783849080000024</v>
      </c>
      <c r="C16" s="42">
        <f>D8</f>
        <v>29.43840193999999</v>
      </c>
      <c r="D16" s="137">
        <f>B16-C16</f>
        <v>-5.654552859999967</v>
      </c>
      <c r="E16" s="47">
        <f>B16/C16-1</f>
        <v>-0.19208083616511584</v>
      </c>
      <c r="F16" s="4"/>
      <c r="G16" s="4"/>
    </row>
    <row r="17" spans="1:5" ht="12">
      <c r="A17" s="101" t="s">
        <v>37</v>
      </c>
      <c r="B17" s="42">
        <f>+Waste!B26</f>
        <v>874.7786719499991</v>
      </c>
      <c r="C17" s="42">
        <f>+Waste!C26</f>
        <v>854.3733896000017</v>
      </c>
      <c r="D17" s="137">
        <f>B17-C17</f>
        <v>20.40528234999738</v>
      </c>
      <c r="E17" s="47">
        <f>B17/C17-1</f>
        <v>0.023883330869598707</v>
      </c>
    </row>
    <row r="18" spans="1:5" ht="12">
      <c r="A18" s="109" t="s">
        <v>38</v>
      </c>
      <c r="B18" s="75">
        <f>+B16/B17</f>
        <v>0.027188419016872727</v>
      </c>
      <c r="C18" s="75">
        <f>+C16/C17</f>
        <v>0.03445613159110958</v>
      </c>
      <c r="D18" s="76">
        <f>+(B18-C18)*100</f>
        <v>-0.7267712574236852</v>
      </c>
      <c r="E18" s="77"/>
    </row>
    <row r="20" ht="12">
      <c r="C20" s="110"/>
    </row>
  </sheetData>
  <sheetProtection/>
  <printOptions/>
  <pageMargins left="0.75" right="0.75" top="1" bottom="1" header="0.5" footer="0.5"/>
  <pageSetup orientation="portrait" paperSize="9"/>
  <ignoredErrors>
    <ignoredError sqref="B9:D9" formulaRange="1"/>
    <ignoredError sqref="C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2022-11-08T08:32:39Z</dcterms:modified>
  <cp:category/>
  <cp:version/>
  <cp:contentType/>
  <cp:contentStatus/>
</cp:coreProperties>
</file>