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15" windowWidth="15195" windowHeight="8445" tabRatio="741" activeTab="0"/>
  </bookViews>
  <sheets>
    <sheet name="P&amp;L" sheetId="1" r:id="rId1"/>
    <sheet name="Balance Sheet" sheetId="2" r:id="rId2"/>
    <sheet name="GAS" sheetId="3" r:id="rId3"/>
    <sheet name="Electricity" sheetId="4" r:id="rId4"/>
    <sheet name="Water" sheetId="5" r:id="rId5"/>
    <sheet name="Waste" sheetId="6" r:id="rId6"/>
    <sheet name="Others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<sst xmlns="http://schemas.openxmlformats.org/spreadsheetml/2006/main" count="178" uniqueCount="104">
  <si>
    <t>Inc%</t>
  </si>
  <si>
    <t>Profit &amp; Loss account</t>
  </si>
  <si>
    <t>Sales</t>
  </si>
  <si>
    <t>Change in stock</t>
  </si>
  <si>
    <t>Other operating revenues</t>
  </si>
  <si>
    <t>Services</t>
  </si>
  <si>
    <t>Personnel costs</t>
  </si>
  <si>
    <t>Depreciation and provisions</t>
  </si>
  <si>
    <t>Other operating costs</t>
  </si>
  <si>
    <t>Capitalisations</t>
  </si>
  <si>
    <t>Income/(loss) from investments</t>
  </si>
  <si>
    <t>Financial income</t>
  </si>
  <si>
    <t>Financial expenses</t>
  </si>
  <si>
    <t>Tax</t>
  </si>
  <si>
    <t>Hera S.p.A.</t>
  </si>
  <si>
    <t>Minorities</t>
  </si>
  <si>
    <t>Profit per share</t>
  </si>
  <si>
    <t>Assets</t>
  </si>
  <si>
    <t>Long term assets</t>
  </si>
  <si>
    <t>Tangible fixed assets</t>
  </si>
  <si>
    <t>Intangible fixed assets</t>
  </si>
  <si>
    <t>Goodwill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</si>
  <si>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</si>
  <si>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</si>
  <si>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</si>
  <si>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</si>
  <si>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</si>
  <si>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</si>
  <si>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Commercial receivables</t>
  </si>
  <si>
    <t>Other current assets</t>
  </si>
  <si>
    <t>Cash and equivalents</t>
  </si>
  <si>
    <t>Total assets</t>
  </si>
  <si>
    <t>Net Group equity</t>
  </si>
  <si>
    <t>Equity and reserves</t>
  </si>
  <si>
    <t xml:space="preserve">Equity  </t>
  </si>
  <si>
    <t>Reserves</t>
  </si>
  <si>
    <t>Net profit of the period</t>
  </si>
  <si>
    <t>Total Net Equity</t>
  </si>
  <si>
    <t>Non current liabilities</t>
  </si>
  <si>
    <t>Liabilities</t>
  </si>
  <si>
    <t>Severance indemnity</t>
  </si>
  <si>
    <t>Risk provision</t>
  </si>
  <si>
    <t>Deferred tax liabilities</t>
  </si>
  <si>
    <t>Current liabilities</t>
  </si>
  <si>
    <t>Commercial debts</t>
  </si>
  <si>
    <t>Other current liabilities</t>
  </si>
  <si>
    <t>Total liabilities</t>
  </si>
  <si>
    <t>Net equity and liabilities</t>
  </si>
  <si>
    <t>Revenues</t>
  </si>
  <si>
    <t>Operating costs</t>
  </si>
  <si>
    <t>EBITDA</t>
  </si>
  <si>
    <t>Clients ('000 units)</t>
  </si>
  <si>
    <t>Volumes distributed (m cubic meter)</t>
  </si>
  <si>
    <t>Group EBITDA</t>
  </si>
  <si>
    <t>Incidence %</t>
  </si>
  <si>
    <t>Volume sold (GWh)</t>
  </si>
  <si>
    <t>Volume distributed (GWh)</t>
  </si>
  <si>
    <t>Group Ebitda</t>
  </si>
  <si>
    <t>Volume sold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</si>
  <si>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</si>
  <si>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</si>
  <si>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</si>
  <si>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</si>
  <si>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</si>
  <si>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</si>
  <si>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</si>
  <si>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Total waste treated</t>
  </si>
  <si>
    <t>WTE</t>
  </si>
  <si>
    <t>Sorting plants</t>
  </si>
  <si>
    <t>Composting plants</t>
  </si>
  <si>
    <t>Inertisation plants (chemical treatment)</t>
  </si>
  <si>
    <t>Other treatments</t>
  </si>
  <si>
    <t>Public Lighting</t>
  </si>
  <si>
    <t>Lighting towers ('000)</t>
  </si>
  <si>
    <t>Municipality served</t>
  </si>
  <si>
    <t xml:space="preserve"> </t>
  </si>
  <si>
    <t>- of which Trading (m cubic meter)</t>
  </si>
  <si>
    <t>(m€)</t>
  </si>
  <si>
    <t>Operating data</t>
  </si>
  <si>
    <t>District Hearting: volumes sold (Gwh)</t>
  </si>
  <si>
    <t>Volumes sold (m cubic meter)</t>
  </si>
  <si>
    <t>Raw Meterials (net of change in stock)</t>
  </si>
  <si>
    <t>of which non recurrent</t>
  </si>
  <si>
    <t>Base</t>
  </si>
  <si>
    <t>Diluted</t>
  </si>
  <si>
    <t>Receivables for current taxes</t>
  </si>
  <si>
    <t>Debts for current taxes</t>
  </si>
  <si>
    <t>Other non operating revenues</t>
  </si>
  <si>
    <t>Iandfil</t>
  </si>
  <si>
    <t>Balance Sheet                                                                    million €</t>
  </si>
  <si>
    <t>million €</t>
  </si>
  <si>
    <r>
      <t xml:space="preserve">Profit &amp; Loss </t>
    </r>
    <r>
      <rPr>
        <i/>
        <sz val="10"/>
        <color indexed="9"/>
        <rFont val="Arial"/>
        <family val="2"/>
      </rPr>
      <t>(m€)</t>
    </r>
  </si>
  <si>
    <t>Assets held for sale</t>
  </si>
  <si>
    <t>Liabilities associated with assets held for sale</t>
  </si>
  <si>
    <t>Ch.</t>
  </si>
  <si>
    <t>Ch. %</t>
  </si>
  <si>
    <t>Rights of use</t>
  </si>
  <si>
    <t>Non current financial liabilities</t>
  </si>
  <si>
    <t>Current financial liabilities</t>
  </si>
  <si>
    <t>Non current financial liabilities for leases</t>
  </si>
  <si>
    <t>Current financial liabilities for leases</t>
  </si>
  <si>
    <t>EBIT adjusted</t>
  </si>
  <si>
    <t>Profit before tax adjusted</t>
  </si>
  <si>
    <t>Net profit adjusted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</si>
</sst>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dd\-mmm\-yyyy"/>
    <numFmt numFmtId="177" formatCode="0.0"/>
    <numFmt numFmtId="178" formatCode="#,##0;\(#,##0.0\)"/>
    <numFmt numFmtId="179" formatCode="#,##0.0;\(#,##0.00\)"/>
    <numFmt numFmtId="180" formatCode="0.0%"/>
    <numFmt numFmtId="181" formatCode="#,##0.0"/>
    <numFmt numFmtId="182" formatCode="\+#,##0.0;\-#,##0.0"/>
    <numFmt numFmtId="183" formatCode="\+0.0%;\-0.0%"/>
    <numFmt numFmtId="184" formatCode="#,##0.0;\(#,##0.0\)"/>
    <numFmt numFmtId="185" formatCode="\+0.0%"/>
    <numFmt numFmtId="186" formatCode="#,##0.0;\-#,##0.0"/>
    <numFmt numFmtId="187" formatCode="\+0.0%;\(0.0%\)"/>
    <numFmt numFmtId="188" formatCode="_-* #,##0.0_-;\-* #,##0.0_-;_-* &quot;-&quot;??_-;_-@_-"/>
    <numFmt numFmtId="189" formatCode="\+#,##0.0;\(#,##0.0\)"/>
    <numFmt numFmtId="190" formatCode="0.0%;\(0.0%\)"/>
    <numFmt numFmtId="191" formatCode="\(#,##0.0\);\+#,##0.0"/>
    <numFmt numFmtId="192" formatCode="\+#,##0;\(#,##0\)"/>
    <numFmt numFmtId="193" formatCode="#,##0.000;\(#,##0.000\)"/>
    <numFmt numFmtId="194" formatCode="[$-410]dddd\ d\ mmmm\ yyyy"/>
  </numFmts>
  <fonts count="78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9CC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16"/>
      </top>
      <bottom style="thin">
        <color indexed="16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30" borderId="0" applyNumberFormat="0" applyBorder="0" applyAlignment="0" applyProtection="0"/>
    <xf numFmtId="0" fontId="22" fillId="14" borderId="0" applyNumberFormat="0" applyBorder="0" applyAlignment="0" applyProtection="0"/>
    <xf numFmtId="0" fontId="22" fillId="31" borderId="0" applyNumberFormat="0" applyBorder="0" applyAlignment="0" applyProtection="0"/>
    <xf numFmtId="0" fontId="22" fillId="23" borderId="0" applyNumberFormat="0" applyBorder="0" applyAlignment="0" applyProtection="0"/>
    <xf numFmtId="0" fontId="22" fillId="32" borderId="0" applyNumberFormat="0" applyBorder="0" applyAlignment="0" applyProtection="0"/>
    <xf numFmtId="0" fontId="16" fillId="33" borderId="0" applyNumberFormat="0" applyBorder="0" applyAlignment="0" applyProtection="0"/>
    <xf numFmtId="0" fontId="60" fillId="34" borderId="1" applyNumberFormat="0" applyAlignment="0" applyProtection="0"/>
    <xf numFmtId="0" fontId="24" fillId="5" borderId="2" applyNumberFormat="0" applyAlignment="0" applyProtection="0"/>
    <xf numFmtId="0" fontId="61" fillId="0" borderId="3" applyNumberFormat="0" applyFill="0" applyAlignment="0" applyProtection="0"/>
    <xf numFmtId="0" fontId="62" fillId="35" borderId="4" applyNumberFormat="0" applyAlignment="0" applyProtection="0"/>
    <xf numFmtId="0" fontId="18" fillId="3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63" fillId="44" borderId="1" applyNumberFormat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5" borderId="0" applyNumberFormat="0" applyBorder="0" applyAlignment="0" applyProtection="0"/>
    <xf numFmtId="0" fontId="64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5" fillId="34" borderId="11" applyNumberFormat="0" applyAlignment="0" applyProtection="0"/>
    <xf numFmtId="9" fontId="0" fillId="0" borderId="0" applyFont="0" applyFill="0" applyBorder="0" applyAlignment="0" applyProtection="0"/>
    <xf numFmtId="4" fontId="10" fillId="45" borderId="12" applyNumberFormat="0" applyProtection="0">
      <alignment vertical="center"/>
    </xf>
    <xf numFmtId="4" fontId="31" fillId="45" borderId="12" applyNumberFormat="0" applyProtection="0">
      <alignment vertical="center"/>
    </xf>
    <xf numFmtId="4" fontId="32" fillId="48" borderId="13">
      <alignment vertical="center"/>
      <protection/>
    </xf>
    <xf numFmtId="4" fontId="33" fillId="48" borderId="13">
      <alignment vertical="center"/>
      <protection/>
    </xf>
    <xf numFmtId="4" fontId="32" fillId="49" borderId="13">
      <alignment vertical="center"/>
      <protection/>
    </xf>
    <xf numFmtId="4" fontId="33" fillId="49" borderId="13">
      <alignment vertical="center"/>
      <protection/>
    </xf>
    <xf numFmtId="4" fontId="10" fillId="45" borderId="12" applyNumberFormat="0" applyProtection="0">
      <alignment horizontal="left" vertical="center" indent="1"/>
    </xf>
    <xf numFmtId="4" fontId="10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10" fillId="6" borderId="12" applyNumberFormat="0" applyProtection="0">
      <alignment horizontal="right" vertical="center"/>
    </xf>
    <xf numFmtId="4" fontId="10" fillId="3" borderId="12" applyNumberFormat="0" applyProtection="0">
      <alignment horizontal="right" vertical="center"/>
    </xf>
    <xf numFmtId="4" fontId="10" fillId="30" borderId="12" applyNumberFormat="0" applyProtection="0">
      <alignment horizontal="right" vertical="center"/>
    </xf>
    <xf numFmtId="4" fontId="10" fillId="32" borderId="12" applyNumberFormat="0" applyProtection="0">
      <alignment horizontal="right" vertical="center"/>
    </xf>
    <xf numFmtId="4" fontId="10" fillId="51" borderId="12" applyNumberFormat="0" applyProtection="0">
      <alignment horizontal="right" vertical="center"/>
    </xf>
    <xf numFmtId="4" fontId="10" fillId="52" borderId="12" applyNumberFormat="0" applyProtection="0">
      <alignment horizontal="right" vertical="center"/>
    </xf>
    <xf numFmtId="4" fontId="10" fillId="14" borderId="12" applyNumberFormat="0" applyProtection="0">
      <alignment horizontal="right" vertical="center"/>
    </xf>
    <xf numFmtId="4" fontId="10" fillId="43" borderId="12" applyNumberFormat="0" applyProtection="0">
      <alignment horizontal="right" vertical="center"/>
    </xf>
    <xf numFmtId="4" fontId="10" fillId="50" borderId="12" applyNumberFormat="0" applyProtection="0">
      <alignment horizontal="right" vertical="center"/>
    </xf>
    <xf numFmtId="4" fontId="9" fillId="53" borderId="12" applyNumberFormat="0" applyProtection="0">
      <alignment horizontal="left" vertical="center" indent="1"/>
    </xf>
    <xf numFmtId="4" fontId="10" fillId="5" borderId="14" applyNumberFormat="0" applyProtection="0">
      <alignment horizontal="left" vertical="center" indent="1"/>
    </xf>
    <xf numFmtId="4" fontId="34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5" fillId="54" borderId="0">
      <alignment horizontal="left" vertical="center" indent="1"/>
      <protection/>
    </xf>
    <xf numFmtId="4" fontId="10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6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1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10" fillId="4" borderId="12" applyNumberFormat="0" applyProtection="0">
      <alignment vertical="center"/>
    </xf>
    <xf numFmtId="4" fontId="31" fillId="4" borderId="12" applyNumberFormat="0" applyProtection="0">
      <alignment vertical="center"/>
    </xf>
    <xf numFmtId="4" fontId="37" fillId="48" borderId="19">
      <alignment vertical="center"/>
      <protection/>
    </xf>
    <xf numFmtId="4" fontId="38" fillId="48" borderId="19">
      <alignment vertical="center"/>
      <protection/>
    </xf>
    <xf numFmtId="4" fontId="37" fillId="49" borderId="19">
      <alignment vertical="center"/>
      <protection/>
    </xf>
    <xf numFmtId="4" fontId="38" fillId="49" borderId="19">
      <alignment vertical="center"/>
      <protection/>
    </xf>
    <xf numFmtId="4" fontId="10" fillId="4" borderId="12" applyNumberFormat="0" applyProtection="0">
      <alignment horizontal="left" vertical="center" indent="1"/>
    </xf>
    <xf numFmtId="4" fontId="10" fillId="4" borderId="12" applyNumberFormat="0" applyProtection="0">
      <alignment horizontal="left" vertical="center" indent="1"/>
    </xf>
    <xf numFmtId="4" fontId="10" fillId="5" borderId="12" applyNumberFormat="0" applyProtection="0">
      <alignment horizontal="right" vertical="center"/>
    </xf>
    <xf numFmtId="4" fontId="31" fillId="5" borderId="12" applyNumberFormat="0" applyProtection="0">
      <alignment horizontal="right" vertical="center"/>
    </xf>
    <xf numFmtId="4" fontId="39" fillId="48" borderId="19">
      <alignment vertical="center"/>
      <protection/>
    </xf>
    <xf numFmtId="4" fontId="40" fillId="48" borderId="19">
      <alignment vertical="center"/>
      <protection/>
    </xf>
    <xf numFmtId="4" fontId="39" fillId="49" borderId="19">
      <alignment vertical="center"/>
      <protection/>
    </xf>
    <xf numFmtId="4" fontId="40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4" fillId="54" borderId="20">
      <alignment horizontal="right" vertical="center"/>
      <protection/>
    </xf>
    <xf numFmtId="4" fontId="34" fillId="54" borderId="20">
      <alignment horizontal="left" vertical="center" indent="1"/>
      <protection/>
    </xf>
    <xf numFmtId="4" fontId="34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4" fillId="57" borderId="20">
      <alignment vertical="center"/>
      <protection/>
    </xf>
    <xf numFmtId="4" fontId="41" fillId="57" borderId="20">
      <alignment vertical="center"/>
      <protection/>
    </xf>
    <xf numFmtId="4" fontId="32" fillId="48" borderId="21">
      <alignment vertical="center"/>
      <protection/>
    </xf>
    <xf numFmtId="4" fontId="33" fillId="48" borderId="21">
      <alignment vertical="center"/>
      <protection/>
    </xf>
    <xf numFmtId="4" fontId="32" fillId="49" borderId="19">
      <alignment vertical="center"/>
      <protection/>
    </xf>
    <xf numFmtId="4" fontId="33" fillId="49" borderId="19">
      <alignment vertical="center"/>
      <protection/>
    </xf>
    <xf numFmtId="4" fontId="34" fillId="4" borderId="20">
      <alignment horizontal="left" vertical="center" indent="1"/>
      <protection/>
    </xf>
    <xf numFmtId="0" fontId="42" fillId="0" borderId="0">
      <alignment/>
      <protection/>
    </xf>
    <xf numFmtId="4" fontId="43" fillId="5" borderId="12" applyNumberFormat="0" applyProtection="0">
      <alignment horizontal="right" vertical="center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70" fillId="0" borderId="23" applyNumberFormat="0" applyFill="0" applyAlignment="0" applyProtection="0"/>
    <xf numFmtId="0" fontId="71" fillId="0" borderId="24" applyNumberFormat="0" applyFill="0" applyAlignment="0" applyProtection="0"/>
    <xf numFmtId="0" fontId="71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2" fillId="0" borderId="26" applyNumberFormat="0" applyFill="0" applyAlignment="0" applyProtection="0"/>
    <xf numFmtId="0" fontId="73" fillId="58" borderId="0" applyNumberFormat="0" applyBorder="0" applyAlignment="0" applyProtection="0"/>
    <xf numFmtId="0" fontId="74" fillId="5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37" fontId="3" fillId="54" borderId="27" xfId="83" applyFont="1" applyFill="1" applyBorder="1" applyAlignment="1" applyProtection="1">
      <alignment horizontal="left" vertical="center" wrapText="1"/>
      <protection hidden="1"/>
    </xf>
    <xf numFmtId="37" fontId="7" fillId="54" borderId="27" xfId="83" applyFont="1" applyFill="1" applyBorder="1" applyAlignment="1">
      <alignment vertical="center"/>
      <protection/>
    </xf>
    <xf numFmtId="37" fontId="7" fillId="54" borderId="27" xfId="83" applyFont="1" applyFill="1" applyBorder="1" applyAlignment="1">
      <alignment vertical="center" wrapText="1"/>
      <protection/>
    </xf>
    <xf numFmtId="37" fontId="8" fillId="15" borderId="27" xfId="83" applyFont="1" applyFill="1" applyBorder="1" applyAlignment="1" applyProtection="1">
      <alignment vertical="center" wrapText="1"/>
      <protection hidden="1"/>
    </xf>
    <xf numFmtId="37" fontId="8" fillId="15" borderId="28" xfId="83" applyFont="1" applyFill="1" applyBorder="1" applyAlignment="1" applyProtection="1">
      <alignment vertical="center"/>
      <protection hidden="1"/>
    </xf>
    <xf numFmtId="37" fontId="2" fillId="60" borderId="27" xfId="83" applyFont="1" applyFill="1" applyBorder="1" applyAlignment="1" applyProtection="1">
      <alignment horizontal="right" vertical="center"/>
      <protection hidden="1"/>
    </xf>
    <xf numFmtId="37" fontId="2" fillId="60" borderId="27" xfId="83" applyFont="1" applyFill="1" applyBorder="1" applyAlignment="1" applyProtection="1">
      <alignment vertical="center" wrapText="1"/>
      <protection hidden="1"/>
    </xf>
    <xf numFmtId="37" fontId="8" fillId="60" borderId="27" xfId="83" applyFont="1" applyFill="1" applyBorder="1" applyAlignment="1" applyProtection="1">
      <alignment horizontal="right" vertical="center" wrapText="1"/>
      <protection hidden="1"/>
    </xf>
    <xf numFmtId="37" fontId="3" fillId="54" borderId="27" xfId="83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37" fontId="3" fillId="61" borderId="0" xfId="83" applyFont="1" applyFill="1" applyAlignment="1" applyProtection="1">
      <alignment wrapText="1"/>
      <protection hidden="1"/>
    </xf>
    <xf numFmtId="37" fontId="4" fillId="61" borderId="0" xfId="83" applyFont="1" applyFill="1" applyAlignment="1" applyProtection="1">
      <alignment horizontal="right" wrapText="1"/>
      <protection hidden="1"/>
    </xf>
    <xf numFmtId="37" fontId="2" fillId="61" borderId="27" xfId="83" applyFont="1" applyFill="1" applyBorder="1" applyAlignment="1" applyProtection="1">
      <alignment wrapText="1"/>
      <protection hidden="1"/>
    </xf>
    <xf numFmtId="37" fontId="3" fillId="61" borderId="0" xfId="83" applyFont="1" applyFill="1" applyAlignment="1" applyProtection="1">
      <alignment wrapText="1"/>
      <protection hidden="1"/>
    </xf>
    <xf numFmtId="37" fontId="2" fillId="61" borderId="0" xfId="83" applyFont="1" applyFill="1" applyAlignment="1" applyProtection="1">
      <alignment wrapText="1"/>
      <protection hidden="1"/>
    </xf>
    <xf numFmtId="37" fontId="2" fillId="61" borderId="29" xfId="83" applyFont="1" applyFill="1" applyBorder="1" applyAlignment="1" applyProtection="1">
      <alignment wrapText="1"/>
      <protection hidden="1"/>
    </xf>
    <xf numFmtId="37" fontId="3" fillId="61" borderId="0" xfId="83" applyFont="1" applyFill="1" applyBorder="1" applyAlignment="1" applyProtection="1">
      <alignment wrapText="1"/>
      <protection hidden="1"/>
    </xf>
    <xf numFmtId="37" fontId="1" fillId="61" borderId="30" xfId="83" applyFill="1" applyBorder="1" applyProtection="1">
      <alignment/>
      <protection locked="0"/>
    </xf>
    <xf numFmtId="37" fontId="4" fillId="61" borderId="0" xfId="83" applyFont="1" applyFill="1" applyBorder="1" applyAlignment="1" applyProtection="1">
      <alignment wrapText="1"/>
      <protection hidden="1"/>
    </xf>
    <xf numFmtId="37" fontId="3" fillId="61" borderId="28" xfId="83" applyFont="1" applyFill="1" applyBorder="1" applyAlignment="1" applyProtection="1">
      <alignment wrapText="1"/>
      <protection hidden="1"/>
    </xf>
    <xf numFmtId="37" fontId="75" fillId="62" borderId="27" xfId="83" applyFont="1" applyFill="1" applyBorder="1" applyAlignment="1" applyProtection="1">
      <alignment horizontal="left" vertical="center"/>
      <protection hidden="1"/>
    </xf>
    <xf numFmtId="37" fontId="2" fillId="61" borderId="0" xfId="83" applyFont="1" applyFill="1" applyAlignment="1" applyProtection="1">
      <alignment vertical="center"/>
      <protection hidden="1"/>
    </xf>
    <xf numFmtId="37" fontId="2" fillId="61" borderId="0" xfId="83" applyFont="1" applyFill="1" applyAlignment="1" applyProtection="1">
      <alignment horizontal="center"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0" fontId="1" fillId="61" borderId="0" xfId="0" applyFont="1" applyFill="1" applyAlignment="1">
      <alignment/>
    </xf>
    <xf numFmtId="37" fontId="2" fillId="61" borderId="0" xfId="83" applyFont="1" applyFill="1" applyAlignment="1" applyProtection="1">
      <alignment vertical="center" wrapText="1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8" fillId="61" borderId="0" xfId="83" applyFont="1" applyFill="1" applyAlignment="1" applyProtection="1">
      <alignment vertical="center" wrapText="1"/>
      <protection hidden="1"/>
    </xf>
    <xf numFmtId="0" fontId="12" fillId="61" borderId="31" xfId="0" applyFont="1" applyFill="1" applyBorder="1" applyAlignment="1">
      <alignment horizontal="left" wrapText="1"/>
    </xf>
    <xf numFmtId="0" fontId="12" fillId="61" borderId="0" xfId="0" applyFont="1" applyFill="1" applyAlignment="1">
      <alignment/>
    </xf>
    <xf numFmtId="0" fontId="0" fillId="61" borderId="31" xfId="0" applyFont="1" applyFill="1" applyBorder="1" applyAlignment="1">
      <alignment horizontal="left" wrapText="1"/>
    </xf>
    <xf numFmtId="0" fontId="12" fillId="61" borderId="32" xfId="0" applyFont="1" applyFill="1" applyBorder="1" applyAlignment="1">
      <alignment horizontal="left" wrapText="1"/>
    </xf>
    <xf numFmtId="180" fontId="12" fillId="61" borderId="0" xfId="0" applyNumberFormat="1" applyFont="1" applyFill="1" applyBorder="1" applyAlignment="1">
      <alignment wrapText="1"/>
    </xf>
    <xf numFmtId="0" fontId="47" fillId="61" borderId="31" xfId="0" applyFont="1" applyFill="1" applyBorder="1" applyAlignment="1" quotePrefix="1">
      <alignment horizontal="right" wrapText="1"/>
    </xf>
    <xf numFmtId="0" fontId="0" fillId="61" borderId="33" xfId="0" applyFont="1" applyFill="1" applyBorder="1" applyAlignment="1">
      <alignment horizontal="left" wrapText="1"/>
    </xf>
    <xf numFmtId="0" fontId="0" fillId="61" borderId="0" xfId="0" applyFont="1" applyFill="1" applyAlignment="1">
      <alignment horizontal="left"/>
    </xf>
    <xf numFmtId="0" fontId="76" fillId="63" borderId="32" xfId="0" applyFont="1" applyFill="1" applyBorder="1" applyAlignment="1">
      <alignment horizontal="left" vertical="center" wrapText="1"/>
    </xf>
    <xf numFmtId="15" fontId="77" fillId="63" borderId="27" xfId="0" applyNumberFormat="1" applyFont="1" applyFill="1" applyBorder="1" applyAlignment="1">
      <alignment horizontal="center" vertical="center" wrapText="1"/>
    </xf>
    <xf numFmtId="0" fontId="77" fillId="63" borderId="27" xfId="0" applyFont="1" applyFill="1" applyBorder="1" applyAlignment="1">
      <alignment horizontal="center" vertical="center" wrapText="1"/>
    </xf>
    <xf numFmtId="0" fontId="76" fillId="63" borderId="27" xfId="0" applyFont="1" applyFill="1" applyBorder="1" applyAlignment="1">
      <alignment horizontal="center" vertical="center" wrapText="1"/>
    </xf>
    <xf numFmtId="15" fontId="76" fillId="63" borderId="34" xfId="0" applyNumberFormat="1" applyFont="1" applyFill="1" applyBorder="1" applyAlignment="1">
      <alignment horizontal="center" vertical="center" wrapText="1"/>
    </xf>
    <xf numFmtId="0" fontId="77" fillId="63" borderId="32" xfId="0" applyFont="1" applyFill="1" applyBorder="1" applyAlignment="1">
      <alignment horizontal="left" vertical="center" wrapText="1"/>
    </xf>
    <xf numFmtId="177" fontId="9" fillId="61" borderId="27" xfId="0" applyNumberFormat="1" applyFont="1" applyFill="1" applyBorder="1" applyAlignment="1">
      <alignment wrapText="1"/>
    </xf>
    <xf numFmtId="188" fontId="13" fillId="61" borderId="0" xfId="79" applyNumberFormat="1" applyFont="1" applyFill="1" applyBorder="1" applyAlignment="1">
      <alignment wrapText="1"/>
    </xf>
    <xf numFmtId="181" fontId="10" fillId="61" borderId="29" xfId="0" applyNumberFormat="1" applyFont="1" applyFill="1" applyBorder="1" applyAlignment="1">
      <alignment wrapText="1"/>
    </xf>
    <xf numFmtId="0" fontId="9" fillId="61" borderId="31" xfId="0" applyFont="1" applyFill="1" applyBorder="1" applyAlignment="1">
      <alignment horizontal="left" wrapText="1"/>
    </xf>
    <xf numFmtId="190" fontId="13" fillId="61" borderId="0" xfId="0" applyNumberFormat="1" applyFont="1" applyFill="1" applyBorder="1" applyAlignment="1">
      <alignment wrapText="1"/>
    </xf>
    <xf numFmtId="189" fontId="9" fillId="61" borderId="0" xfId="0" applyNumberFormat="1" applyFont="1" applyFill="1" applyBorder="1" applyAlignment="1">
      <alignment wrapText="1"/>
    </xf>
    <xf numFmtId="187" fontId="9" fillId="61" borderId="35" xfId="87" applyNumberFormat="1" applyFont="1" applyFill="1" applyBorder="1" applyAlignment="1">
      <alignment wrapText="1"/>
    </xf>
    <xf numFmtId="0" fontId="10" fillId="61" borderId="31" xfId="0" applyFont="1" applyFill="1" applyBorder="1" applyAlignment="1">
      <alignment horizontal="left" wrapText="1"/>
    </xf>
    <xf numFmtId="191" fontId="10" fillId="61" borderId="0" xfId="0" applyNumberFormat="1" applyFont="1" applyFill="1" applyBorder="1" applyAlignment="1">
      <alignment wrapText="1"/>
    </xf>
    <xf numFmtId="187" fontId="10" fillId="61" borderId="35" xfId="87" applyNumberFormat="1" applyFont="1" applyFill="1" applyBorder="1" applyAlignment="1">
      <alignment wrapText="1"/>
    </xf>
    <xf numFmtId="189" fontId="10" fillId="61" borderId="0" xfId="0" applyNumberFormat="1" applyFont="1" applyFill="1" applyBorder="1" applyAlignment="1">
      <alignment wrapText="1"/>
    </xf>
    <xf numFmtId="0" fontId="9" fillId="61" borderId="32" xfId="0" applyFont="1" applyFill="1" applyBorder="1" applyAlignment="1">
      <alignment horizontal="left" wrapText="1"/>
    </xf>
    <xf numFmtId="186" fontId="9" fillId="61" borderId="27" xfId="0" applyNumberFormat="1" applyFont="1" applyFill="1" applyBorder="1" applyAlignment="1">
      <alignment wrapText="1"/>
    </xf>
    <xf numFmtId="190" fontId="14" fillId="61" borderId="27" xfId="0" applyNumberFormat="1" applyFont="1" applyFill="1" applyBorder="1" applyAlignment="1">
      <alignment wrapText="1"/>
    </xf>
    <xf numFmtId="189" fontId="9" fillId="61" borderId="27" xfId="0" applyNumberFormat="1" applyFont="1" applyFill="1" applyBorder="1" applyAlignment="1">
      <alignment wrapText="1"/>
    </xf>
    <xf numFmtId="177" fontId="9" fillId="61" borderId="0" xfId="0" applyNumberFormat="1" applyFont="1" applyFill="1" applyBorder="1" applyAlignment="1">
      <alignment wrapText="1"/>
    </xf>
    <xf numFmtId="183" fontId="9" fillId="61" borderId="35" xfId="0" applyNumberFormat="1" applyFont="1" applyFill="1" applyBorder="1" applyAlignment="1">
      <alignment wrapText="1"/>
    </xf>
    <xf numFmtId="188" fontId="10" fillId="61" borderId="0" xfId="79" applyNumberFormat="1" applyFont="1" applyFill="1" applyBorder="1" applyAlignment="1">
      <alignment wrapText="1"/>
    </xf>
    <xf numFmtId="183" fontId="10" fillId="61" borderId="35" xfId="0" applyNumberFormat="1" applyFont="1" applyFill="1" applyBorder="1" applyAlignment="1">
      <alignment wrapText="1"/>
    </xf>
    <xf numFmtId="0" fontId="10" fillId="61" borderId="33" xfId="0" applyFont="1" applyFill="1" applyBorder="1" applyAlignment="1">
      <alignment horizontal="left" wrapText="1"/>
    </xf>
    <xf numFmtId="188" fontId="10" fillId="61" borderId="29" xfId="79" applyNumberFormat="1" applyFont="1" applyFill="1" applyBorder="1" applyAlignment="1">
      <alignment wrapText="1"/>
    </xf>
    <xf numFmtId="189" fontId="10" fillId="61" borderId="29" xfId="0" applyNumberFormat="1" applyFont="1" applyFill="1" applyBorder="1" applyAlignment="1">
      <alignment wrapText="1"/>
    </xf>
    <xf numFmtId="183" fontId="10" fillId="61" borderId="36" xfId="0" applyNumberFormat="1" applyFont="1" applyFill="1" applyBorder="1" applyAlignment="1">
      <alignment wrapText="1"/>
    </xf>
    <xf numFmtId="177" fontId="12" fillId="61" borderId="0" xfId="0" applyNumberFormat="1" applyFont="1" applyFill="1" applyAlignment="1">
      <alignment/>
    </xf>
    <xf numFmtId="186" fontId="12" fillId="61" borderId="0" xfId="0" applyNumberFormat="1" applyFont="1" applyFill="1" applyAlignment="1">
      <alignment/>
    </xf>
    <xf numFmtId="177" fontId="0" fillId="61" borderId="0" xfId="0" applyNumberFormat="1" applyFill="1" applyAlignment="1">
      <alignment/>
    </xf>
    <xf numFmtId="180" fontId="13" fillId="61" borderId="29" xfId="0" applyNumberFormat="1" applyFont="1" applyFill="1" applyBorder="1" applyAlignment="1">
      <alignment wrapText="1"/>
    </xf>
    <xf numFmtId="49" fontId="13" fillId="61" borderId="29" xfId="0" applyNumberFormat="1" applyFont="1" applyFill="1" applyBorder="1" applyAlignment="1">
      <alignment horizontal="right" wrapText="1"/>
    </xf>
    <xf numFmtId="0" fontId="0" fillId="61" borderId="36" xfId="0" applyFill="1" applyBorder="1" applyAlignment="1">
      <alignment/>
    </xf>
    <xf numFmtId="0" fontId="0" fillId="61" borderId="0" xfId="0" applyFill="1" applyAlignment="1">
      <alignment horizontal="left"/>
    </xf>
    <xf numFmtId="0" fontId="77" fillId="64" borderId="32" xfId="0" applyFont="1" applyFill="1" applyBorder="1" applyAlignment="1">
      <alignment horizontal="left" vertical="center" wrapText="1"/>
    </xf>
    <xf numFmtId="0" fontId="76" fillId="64" borderId="27" xfId="0" applyFont="1" applyFill="1" applyBorder="1" applyAlignment="1">
      <alignment horizontal="center" vertical="center" wrapText="1"/>
    </xf>
    <xf numFmtId="0" fontId="76" fillId="64" borderId="32" xfId="0" applyFont="1" applyFill="1" applyBorder="1" applyAlignment="1">
      <alignment horizontal="left" vertical="center" wrapText="1"/>
    </xf>
    <xf numFmtId="15" fontId="77" fillId="64" borderId="27" xfId="0" applyNumberFormat="1" applyFont="1" applyFill="1" applyBorder="1" applyAlignment="1">
      <alignment horizontal="center" vertical="center" wrapText="1"/>
    </xf>
    <xf numFmtId="0" fontId="77" fillId="64" borderId="27" xfId="0" applyFont="1" applyFill="1" applyBorder="1" applyAlignment="1">
      <alignment horizontal="center" vertical="center" wrapText="1"/>
    </xf>
    <xf numFmtId="15" fontId="76" fillId="64" borderId="34" xfId="0" applyNumberFormat="1" applyFont="1" applyFill="1" applyBorder="1" applyAlignment="1">
      <alignment horizontal="center" vertical="center" wrapText="1"/>
    </xf>
    <xf numFmtId="187" fontId="9" fillId="61" borderId="35" xfId="0" applyNumberFormat="1" applyFont="1" applyFill="1" applyBorder="1" applyAlignment="1">
      <alignment wrapText="1"/>
    </xf>
    <xf numFmtId="187" fontId="9" fillId="61" borderId="34" xfId="87" applyNumberFormat="1" applyFont="1" applyFill="1" applyBorder="1" applyAlignment="1">
      <alignment wrapText="1"/>
    </xf>
    <xf numFmtId="187" fontId="10" fillId="61" borderId="35" xfId="0" applyNumberFormat="1" applyFont="1" applyFill="1" applyBorder="1" applyAlignment="1">
      <alignment wrapText="1"/>
    </xf>
    <xf numFmtId="0" fontId="10" fillId="61" borderId="0" xfId="0" applyFont="1" applyFill="1" applyBorder="1" applyAlignment="1">
      <alignment wrapText="1"/>
    </xf>
    <xf numFmtId="0" fontId="10" fillId="61" borderId="31" xfId="0" applyFont="1" applyFill="1" applyBorder="1" applyAlignment="1">
      <alignment horizontal="right" wrapText="1"/>
    </xf>
    <xf numFmtId="0" fontId="10" fillId="61" borderId="33" xfId="0" applyFont="1" applyFill="1" applyBorder="1" applyAlignment="1">
      <alignment horizontal="right" wrapText="1"/>
    </xf>
    <xf numFmtId="177" fontId="10" fillId="61" borderId="29" xfId="0" applyNumberFormat="1" applyFont="1" applyFill="1" applyBorder="1" applyAlignment="1">
      <alignment wrapText="1"/>
    </xf>
    <xf numFmtId="187" fontId="10" fillId="61" borderId="36" xfId="0" applyNumberFormat="1" applyFont="1" applyFill="1" applyBorder="1" applyAlignment="1">
      <alignment wrapText="1"/>
    </xf>
    <xf numFmtId="180" fontId="10" fillId="61" borderId="0" xfId="0" applyNumberFormat="1" applyFont="1" applyFill="1" applyBorder="1" applyAlignment="1">
      <alignment wrapText="1"/>
    </xf>
    <xf numFmtId="182" fontId="10" fillId="61" borderId="0" xfId="0" applyNumberFormat="1" applyFont="1" applyFill="1" applyBorder="1" applyAlignment="1">
      <alignment wrapText="1"/>
    </xf>
    <xf numFmtId="180" fontId="10" fillId="61" borderId="29" xfId="0" applyNumberFormat="1" applyFont="1" applyFill="1" applyBorder="1" applyAlignment="1">
      <alignment wrapText="1"/>
    </xf>
    <xf numFmtId="49" fontId="10" fillId="61" borderId="29" xfId="0" applyNumberFormat="1" applyFont="1" applyFill="1" applyBorder="1" applyAlignment="1">
      <alignment horizontal="right" wrapText="1"/>
    </xf>
    <xf numFmtId="0" fontId="76" fillId="62" borderId="32" xfId="0" applyFont="1" applyFill="1" applyBorder="1" applyAlignment="1">
      <alignment horizontal="left" vertical="center" wrapText="1"/>
    </xf>
    <xf numFmtId="15" fontId="77" fillId="62" borderId="27" xfId="0" applyNumberFormat="1" applyFont="1" applyFill="1" applyBorder="1" applyAlignment="1">
      <alignment horizontal="center" vertical="center" wrapText="1"/>
    </xf>
    <xf numFmtId="0" fontId="77" fillId="62" borderId="27" xfId="0" applyFont="1" applyFill="1" applyBorder="1" applyAlignment="1">
      <alignment horizontal="center" vertical="center" wrapText="1"/>
    </xf>
    <xf numFmtId="0" fontId="76" fillId="62" borderId="27" xfId="0" applyFont="1" applyFill="1" applyBorder="1" applyAlignment="1">
      <alignment horizontal="center" vertical="center" wrapText="1"/>
    </xf>
    <xf numFmtId="15" fontId="76" fillId="62" borderId="34" xfId="0" applyNumberFormat="1" applyFont="1" applyFill="1" applyBorder="1" applyAlignment="1">
      <alignment horizontal="center" vertical="center" wrapText="1"/>
    </xf>
    <xf numFmtId="0" fontId="77" fillId="62" borderId="32" xfId="0" applyFont="1" applyFill="1" applyBorder="1" applyAlignment="1">
      <alignment horizontal="left" vertical="center" wrapText="1"/>
    </xf>
    <xf numFmtId="179" fontId="9" fillId="61" borderId="27" xfId="0" applyNumberFormat="1" applyFont="1" applyFill="1" applyBorder="1" applyAlignment="1">
      <alignment wrapText="1"/>
    </xf>
    <xf numFmtId="180" fontId="13" fillId="61" borderId="0" xfId="0" applyNumberFormat="1" applyFont="1" applyFill="1" applyBorder="1" applyAlignment="1">
      <alignment wrapText="1"/>
    </xf>
    <xf numFmtId="181" fontId="9" fillId="61" borderId="27" xfId="0" applyNumberFormat="1" applyFont="1" applyFill="1" applyBorder="1" applyAlignment="1">
      <alignment wrapText="1"/>
    </xf>
    <xf numFmtId="180" fontId="14" fillId="61" borderId="27" xfId="0" applyNumberFormat="1" applyFont="1" applyFill="1" applyBorder="1" applyAlignment="1">
      <alignment wrapText="1"/>
    </xf>
    <xf numFmtId="187" fontId="9" fillId="61" borderId="34" xfId="0" applyNumberFormat="1" applyFont="1" applyFill="1" applyBorder="1" applyAlignment="1">
      <alignment wrapText="1"/>
    </xf>
    <xf numFmtId="179" fontId="12" fillId="61" borderId="0" xfId="0" applyNumberFormat="1" applyFont="1" applyFill="1" applyAlignment="1">
      <alignment/>
    </xf>
    <xf numFmtId="0" fontId="76" fillId="65" borderId="32" xfId="0" applyFont="1" applyFill="1" applyBorder="1" applyAlignment="1">
      <alignment horizontal="left" vertical="center" wrapText="1"/>
    </xf>
    <xf numFmtId="15" fontId="77" fillId="65" borderId="27" xfId="0" applyNumberFormat="1" applyFont="1" applyFill="1" applyBorder="1" applyAlignment="1">
      <alignment horizontal="center" vertical="center" wrapText="1"/>
    </xf>
    <xf numFmtId="0" fontId="77" fillId="65" borderId="27" xfId="0" applyFont="1" applyFill="1" applyBorder="1" applyAlignment="1">
      <alignment horizontal="center" vertical="center" wrapText="1"/>
    </xf>
    <xf numFmtId="0" fontId="76" fillId="65" borderId="27" xfId="0" applyFont="1" applyFill="1" applyBorder="1" applyAlignment="1">
      <alignment horizontal="center" vertical="center" wrapText="1"/>
    </xf>
    <xf numFmtId="15" fontId="76" fillId="65" borderId="34" xfId="0" applyNumberFormat="1" applyFont="1" applyFill="1" applyBorder="1" applyAlignment="1">
      <alignment horizontal="center" vertical="center" wrapText="1"/>
    </xf>
    <xf numFmtId="0" fontId="77" fillId="65" borderId="32" xfId="0" applyFont="1" applyFill="1" applyBorder="1" applyAlignment="1">
      <alignment horizontal="left" vertical="center" wrapText="1"/>
    </xf>
    <xf numFmtId="0" fontId="10" fillId="61" borderId="29" xfId="0" applyFont="1" applyFill="1" applyBorder="1" applyAlignment="1">
      <alignment wrapText="1"/>
    </xf>
    <xf numFmtId="192" fontId="10" fillId="61" borderId="29" xfId="0" applyNumberFormat="1" applyFont="1" applyFill="1" applyBorder="1" applyAlignment="1">
      <alignment wrapText="1"/>
    </xf>
    <xf numFmtId="187" fontId="10" fillId="61" borderId="36" xfId="87" applyNumberFormat="1" applyFont="1" applyFill="1" applyBorder="1" applyAlignment="1">
      <alignment wrapText="1"/>
    </xf>
    <xf numFmtId="0" fontId="76" fillId="66" borderId="32" xfId="0" applyFont="1" applyFill="1" applyBorder="1" applyAlignment="1">
      <alignment horizontal="left" vertical="center" wrapText="1"/>
    </xf>
    <xf numFmtId="15" fontId="77" fillId="66" borderId="27" xfId="0" applyNumberFormat="1" applyFont="1" applyFill="1" applyBorder="1" applyAlignment="1">
      <alignment horizontal="center" vertical="center" wrapText="1"/>
    </xf>
    <xf numFmtId="0" fontId="77" fillId="66" borderId="27" xfId="0" applyFont="1" applyFill="1" applyBorder="1" applyAlignment="1">
      <alignment horizontal="center" vertical="center" wrapText="1"/>
    </xf>
    <xf numFmtId="0" fontId="76" fillId="66" borderId="27" xfId="0" applyFont="1" applyFill="1" applyBorder="1" applyAlignment="1">
      <alignment horizontal="center" vertical="center" wrapText="1"/>
    </xf>
    <xf numFmtId="15" fontId="76" fillId="66" borderId="34" xfId="0" applyNumberFormat="1" applyFont="1" applyFill="1" applyBorder="1" applyAlignment="1">
      <alignment horizontal="center" vertical="center" wrapText="1"/>
    </xf>
    <xf numFmtId="0" fontId="77" fillId="66" borderId="32" xfId="0" applyFont="1" applyFill="1" applyBorder="1" applyAlignment="1">
      <alignment horizontal="left" vertical="center" wrapText="1"/>
    </xf>
    <xf numFmtId="184" fontId="1" fillId="61" borderId="0" xfId="83" applyNumberFormat="1" applyFont="1" applyFill="1" applyBorder="1" applyProtection="1">
      <alignment/>
      <protection locked="0"/>
    </xf>
    <xf numFmtId="184" fontId="3" fillId="61" borderId="0" xfId="83" applyNumberFormat="1" applyFont="1" applyFill="1" applyProtection="1">
      <alignment/>
      <protection hidden="1"/>
    </xf>
    <xf numFmtId="184" fontId="6" fillId="61" borderId="27" xfId="83" applyNumberFormat="1" applyFont="1" applyFill="1" applyBorder="1" applyProtection="1">
      <alignment/>
      <protection locked="0"/>
    </xf>
    <xf numFmtId="184" fontId="6" fillId="61" borderId="0" xfId="83" applyNumberFormat="1" applyFont="1" applyFill="1" applyBorder="1" applyProtection="1">
      <alignment/>
      <protection locked="0"/>
    </xf>
    <xf numFmtId="184" fontId="3" fillId="61" borderId="0" xfId="83" applyNumberFormat="1" applyFont="1" applyFill="1" applyAlignment="1" applyProtection="1">
      <alignment horizontal="right"/>
      <protection hidden="1"/>
    </xf>
    <xf numFmtId="184" fontId="4" fillId="61" borderId="0" xfId="83" applyNumberFormat="1" applyFont="1" applyFill="1" applyAlignment="1" applyProtection="1">
      <alignment horizontal="right"/>
      <protection hidden="1"/>
    </xf>
    <xf numFmtId="184" fontId="1" fillId="61" borderId="29" xfId="83" applyNumberFormat="1" applyFont="1" applyFill="1" applyBorder="1" applyProtection="1">
      <alignment/>
      <protection locked="0"/>
    </xf>
    <xf numFmtId="186" fontId="2" fillId="60" borderId="27" xfId="83" applyNumberFormat="1" applyFont="1" applyFill="1" applyBorder="1" applyAlignment="1" applyProtection="1">
      <alignment vertical="center"/>
      <protection hidden="1"/>
    </xf>
    <xf numFmtId="186" fontId="3" fillId="61" borderId="0" xfId="83" applyNumberFormat="1" applyFont="1" applyFill="1" applyBorder="1" applyAlignment="1" applyProtection="1">
      <alignment vertical="center"/>
      <protection hidden="1"/>
    </xf>
    <xf numFmtId="186" fontId="45" fillId="61" borderId="0" xfId="83" applyNumberFormat="1" applyFont="1" applyFill="1" applyBorder="1" applyAlignment="1" applyProtection="1">
      <alignment vertical="center"/>
      <protection hidden="1"/>
    </xf>
    <xf numFmtId="186" fontId="2" fillId="15" borderId="37" xfId="83" applyNumberFormat="1" applyFont="1" applyFill="1" applyBorder="1" applyAlignment="1" applyProtection="1">
      <alignment horizontal="right" vertical="center"/>
      <protection hidden="1"/>
    </xf>
    <xf numFmtId="186" fontId="3" fillId="61" borderId="38" xfId="83" applyNumberFormat="1" applyFont="1" applyFill="1" applyBorder="1" applyAlignment="1" applyProtection="1">
      <alignment vertical="center"/>
      <protection hidden="1"/>
    </xf>
    <xf numFmtId="186" fontId="45" fillId="61" borderId="29" xfId="83" applyNumberFormat="1" applyFont="1" applyFill="1" applyBorder="1" applyAlignment="1" applyProtection="1">
      <alignment vertical="center"/>
      <protection hidden="1"/>
    </xf>
    <xf numFmtId="186" fontId="45" fillId="61" borderId="39" xfId="83" applyNumberFormat="1" applyFont="1" applyFill="1" applyBorder="1" applyAlignment="1" applyProtection="1">
      <alignment vertical="center"/>
      <protection hidden="1"/>
    </xf>
    <xf numFmtId="186" fontId="2" fillId="61" borderId="38" xfId="83" applyNumberFormat="1" applyFont="1" applyFill="1" applyBorder="1" applyAlignment="1" applyProtection="1">
      <alignment vertical="center"/>
      <protection hidden="1"/>
    </xf>
    <xf numFmtId="186" fontId="6" fillId="15" borderId="27" xfId="0" applyNumberFormat="1" applyFont="1" applyFill="1" applyBorder="1" applyAlignment="1">
      <alignment horizontal="right" vertical="center" wrapText="1"/>
    </xf>
    <xf numFmtId="176" fontId="7" fillId="62" borderId="27" xfId="83" applyNumberFormat="1" applyFont="1" applyFill="1" applyBorder="1" applyAlignment="1" applyProtection="1" quotePrefix="1">
      <alignment horizontal="center" vertical="center" wrapText="1"/>
      <protection/>
    </xf>
    <xf numFmtId="186" fontId="1" fillId="61" borderId="0" xfId="0" applyNumberFormat="1" applyFont="1" applyFill="1" applyAlignment="1">
      <alignment/>
    </xf>
    <xf numFmtId="186" fontId="3" fillId="54" borderId="27" xfId="83" applyNumberFormat="1" applyFont="1" applyFill="1" applyBorder="1" applyAlignment="1" applyProtection="1">
      <alignment horizontal="center" vertical="center"/>
      <protection hidden="1"/>
    </xf>
    <xf numFmtId="186" fontId="2" fillId="61" borderId="0" xfId="83" applyNumberFormat="1" applyFont="1" applyFill="1" applyBorder="1" applyAlignment="1" applyProtection="1">
      <alignment vertical="center"/>
      <protection hidden="1"/>
    </xf>
    <xf numFmtId="189" fontId="13" fillId="61" borderId="0" xfId="0" applyNumberFormat="1" applyFont="1" applyFill="1" applyBorder="1" applyAlignment="1">
      <alignment wrapText="1"/>
    </xf>
    <xf numFmtId="183" fontId="13" fillId="61" borderId="35" xfId="0" applyNumberFormat="1" applyFont="1" applyFill="1" applyBorder="1" applyAlignment="1">
      <alignment wrapText="1"/>
    </xf>
    <xf numFmtId="189" fontId="13" fillId="61" borderId="29" xfId="0" applyNumberFormat="1" applyFont="1" applyFill="1" applyBorder="1" applyAlignment="1">
      <alignment wrapText="1"/>
    </xf>
    <xf numFmtId="183" fontId="10" fillId="61" borderId="0" xfId="0" applyNumberFormat="1" applyFont="1" applyFill="1" applyBorder="1" applyAlignment="1">
      <alignment wrapText="1"/>
    </xf>
    <xf numFmtId="49" fontId="10" fillId="61" borderId="29" xfId="0" applyNumberFormat="1" applyFont="1" applyFill="1" applyBorder="1" applyAlignment="1">
      <alignment horizontal="right" vertical="center" wrapText="1"/>
    </xf>
    <xf numFmtId="37" fontId="3" fillId="61" borderId="27" xfId="83" applyFont="1" applyFill="1" applyBorder="1" applyAlignment="1" applyProtection="1">
      <alignment horizontal="left" vertical="center"/>
      <protection hidden="1"/>
    </xf>
    <xf numFmtId="37" fontId="3" fillId="61" borderId="27" xfId="83" applyFont="1" applyFill="1" applyBorder="1" applyAlignment="1" applyProtection="1">
      <alignment horizontal="left" vertical="center" wrapText="1"/>
      <protection hidden="1"/>
    </xf>
    <xf numFmtId="186" fontId="45" fillId="61" borderId="27" xfId="83" applyNumberFormat="1" applyFont="1" applyFill="1" applyBorder="1" applyAlignment="1" applyProtection="1">
      <alignment vertical="center"/>
      <protection hidden="1"/>
    </xf>
    <xf numFmtId="184" fontId="5" fillId="61" borderId="0" xfId="83" applyNumberFormat="1" applyFont="1" applyFill="1" applyProtection="1">
      <alignment/>
      <protection locked="0"/>
    </xf>
    <xf numFmtId="193" fontId="1" fillId="61" borderId="0" xfId="83" applyNumberFormat="1" applyFill="1" applyProtection="1">
      <alignment/>
      <protection locked="0"/>
    </xf>
    <xf numFmtId="193" fontId="1" fillId="61" borderId="29" xfId="83" applyNumberFormat="1" applyFill="1" applyBorder="1" applyProtection="1">
      <alignment/>
      <protection locked="0"/>
    </xf>
    <xf numFmtId="14" fontId="75" fillId="62" borderId="27" xfId="83" applyNumberFormat="1" applyFont="1" applyFill="1" applyBorder="1" applyAlignment="1" applyProtection="1" quotePrefix="1">
      <alignment horizontal="right" vertical="center" wrapText="1"/>
      <protection/>
    </xf>
    <xf numFmtId="14" fontId="6" fillId="67" borderId="27" xfId="83" applyNumberFormat="1" applyFont="1" applyFill="1" applyBorder="1" applyAlignment="1" applyProtection="1" quotePrefix="1">
      <alignment horizontal="right" vertical="center" wrapText="1"/>
      <protection/>
    </xf>
    <xf numFmtId="186" fontId="45" fillId="61" borderId="0" xfId="83" applyNumberFormat="1" applyFont="1" applyFill="1" applyAlignment="1" applyProtection="1">
      <alignment horizontal="right" vertical="center"/>
      <protection hidden="1"/>
    </xf>
    <xf numFmtId="186" fontId="45" fillId="61" borderId="0" xfId="83" applyNumberFormat="1" applyFont="1" applyFill="1" applyAlignment="1" applyProtection="1">
      <alignment vertical="center"/>
      <protection hidden="1"/>
    </xf>
    <xf numFmtId="14" fontId="75" fillId="63" borderId="27" xfId="83" applyNumberFormat="1" applyFont="1" applyFill="1" applyBorder="1" applyAlignment="1" applyProtection="1" quotePrefix="1">
      <alignment horizontal="right" vertical="center" wrapText="1"/>
      <protection/>
    </xf>
    <xf numFmtId="177" fontId="10" fillId="61" borderId="0" xfId="0" applyNumberFormat="1" applyFont="1" applyFill="1" applyAlignment="1">
      <alignment wrapText="1"/>
    </xf>
    <xf numFmtId="186" fontId="9" fillId="61" borderId="0" xfId="0" applyNumberFormat="1" applyFont="1" applyFill="1" applyAlignment="1">
      <alignment wrapText="1"/>
    </xf>
    <xf numFmtId="178" fontId="10" fillId="61" borderId="0" xfId="0" applyNumberFormat="1" applyFont="1" applyFill="1" applyAlignment="1">
      <alignment wrapText="1"/>
    </xf>
    <xf numFmtId="179" fontId="10" fillId="61" borderId="0" xfId="0" applyNumberFormat="1" applyFont="1" applyFill="1" applyAlignment="1">
      <alignment wrapText="1"/>
    </xf>
    <xf numFmtId="181" fontId="9" fillId="61" borderId="0" xfId="0" applyNumberFormat="1" applyFont="1" applyFill="1" applyAlignment="1">
      <alignment wrapText="1"/>
    </xf>
    <xf numFmtId="181" fontId="10" fillId="61" borderId="0" xfId="0" applyNumberFormat="1" applyFont="1" applyFill="1" applyAlignment="1">
      <alignment wrapText="1"/>
    </xf>
    <xf numFmtId="14" fontId="75" fillId="64" borderId="27" xfId="83" applyNumberFormat="1" applyFont="1" applyFill="1" applyBorder="1" applyAlignment="1" applyProtection="1" quotePrefix="1">
      <alignment horizontal="right" vertical="center" wrapText="1"/>
      <protection/>
    </xf>
    <xf numFmtId="0" fontId="10" fillId="61" borderId="0" xfId="0" applyFont="1" applyFill="1" applyAlignment="1">
      <alignment wrapText="1"/>
    </xf>
    <xf numFmtId="14" fontId="75" fillId="65" borderId="27" xfId="83" applyNumberFormat="1" applyFont="1" applyFill="1" applyBorder="1" applyAlignment="1" applyProtection="1" quotePrefix="1">
      <alignment horizontal="right" vertical="center" wrapText="1"/>
      <protection/>
    </xf>
    <xf numFmtId="14" fontId="75" fillId="66" borderId="27" xfId="83" applyNumberFormat="1" applyFont="1" applyFill="1" applyBorder="1" applyAlignment="1" applyProtection="1" quotePrefix="1">
      <alignment horizontal="right" vertical="center" wrapText="1"/>
      <protection/>
    </xf>
    <xf numFmtId="190" fontId="9" fillId="61" borderId="34" xfId="0" applyNumberFormat="1" applyFont="1" applyFill="1" applyBorder="1" applyAlignment="1">
      <alignment wrapText="1"/>
    </xf>
    <xf numFmtId="184" fontId="1" fillId="61" borderId="0" xfId="83" applyNumberFormat="1" applyFill="1" applyProtection="1">
      <alignment/>
      <protection locked="0"/>
    </xf>
    <xf numFmtId="189" fontId="9" fillId="61" borderId="0" xfId="0" applyNumberFormat="1" applyFont="1" applyFill="1" applyAlignment="1">
      <alignment wrapText="1"/>
    </xf>
    <xf numFmtId="191" fontId="10" fillId="61" borderId="0" xfId="0" applyNumberFormat="1" applyFont="1" applyFill="1" applyAlignment="1">
      <alignment wrapText="1"/>
    </xf>
    <xf numFmtId="14" fontId="75" fillId="62" borderId="27" xfId="83" applyNumberFormat="1" applyFont="1" applyFill="1" applyBorder="1" applyAlignment="1" quotePrefix="1">
      <alignment horizontal="right" vertical="center" wrapText="1"/>
      <protection/>
    </xf>
    <xf numFmtId="186" fontId="45" fillId="61" borderId="0" xfId="83" applyNumberFormat="1" applyFont="1" applyFill="1" applyAlignment="1" applyProtection="1" quotePrefix="1">
      <alignment horizontal="right" vertical="center"/>
      <protection hidden="1"/>
    </xf>
    <xf numFmtId="186" fontId="45" fillId="61" borderId="29" xfId="83" applyNumberFormat="1" applyFont="1" applyFill="1" applyBorder="1" applyAlignment="1" applyProtection="1" quotePrefix="1">
      <alignment horizontal="right" vertical="center"/>
      <protection hidden="1"/>
    </xf>
    <xf numFmtId="184" fontId="1" fillId="61" borderId="29" xfId="83" applyNumberFormat="1" applyFill="1" applyBorder="1" applyProtection="1">
      <alignment/>
      <protection locked="0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Cons_HERA_mar04_Poli_7tris" xfId="83"/>
    <cellStyle name="Nota" xfId="84"/>
    <cellStyle name="Note" xfId="85"/>
    <cellStyle name="Output" xfId="86"/>
    <cellStyle name="Percent" xfId="87"/>
    <cellStyle name="SAPBEXaggData" xfId="88"/>
    <cellStyle name="SAPBEXaggDataEmph" xfId="89"/>
    <cellStyle name="SAPBEXaggExc1" xfId="90"/>
    <cellStyle name="SAPBEXaggExc1Emph" xfId="91"/>
    <cellStyle name="SAPBEXaggExc2" xfId="92"/>
    <cellStyle name="SAPBEXaggExc2Emph" xfId="93"/>
    <cellStyle name="SAPBEXaggItem" xfId="94"/>
    <cellStyle name="SAPBEXaggItemX" xfId="95"/>
    <cellStyle name="SAPBEXbackground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Data" xfId="111"/>
    <cellStyle name="SAPBEXheaderItem" xfId="112"/>
    <cellStyle name="SAPBEXheaderRowOne" xfId="113"/>
    <cellStyle name="SAPBEXheaderRowThree" xfId="114"/>
    <cellStyle name="SAPBEXheaderRowTwo" xfId="115"/>
    <cellStyle name="SAPBEXheaderSingleRow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resData" xfId="126"/>
    <cellStyle name="SAPBEXresDataEmph" xfId="127"/>
    <cellStyle name="SAPBEXresExc1" xfId="128"/>
    <cellStyle name="SAPBEXresExc1Emph" xfId="129"/>
    <cellStyle name="SAPBEXresExc2" xfId="130"/>
    <cellStyle name="SAPBEXresExc2Emph" xfId="131"/>
    <cellStyle name="SAPBEXresItem" xfId="132"/>
    <cellStyle name="SAPBEXresItemX" xfId="133"/>
    <cellStyle name="SAPBEXstdData" xfId="134"/>
    <cellStyle name="SAPBEXstdDataEmph" xfId="135"/>
    <cellStyle name="SAPBEXstdExc1" xfId="136"/>
    <cellStyle name="SAPBEXstdExc1Emph" xfId="137"/>
    <cellStyle name="SAPBEXstdExc2" xfId="138"/>
    <cellStyle name="SAPBEXstdExc2Emph" xfId="139"/>
    <cellStyle name="SAPBEXstdItem" xfId="140"/>
    <cellStyle name="SAPBEXstdItemHeader" xfId="141"/>
    <cellStyle name="SAPBEXstdItemLeft" xfId="142"/>
    <cellStyle name="SAPBEXstdItemLeftChart" xfId="143"/>
    <cellStyle name="SAPBEXstdItemX" xfId="144"/>
    <cellStyle name="SAPBEXsubData" xfId="145"/>
    <cellStyle name="SAPBEXsubDataEmph" xfId="146"/>
    <cellStyle name="SAPBEXsubExc1" xfId="147"/>
    <cellStyle name="SAPBEXsubExc1Emph" xfId="148"/>
    <cellStyle name="SAPBEXsubExc2" xfId="149"/>
    <cellStyle name="SAPBEXsubExc2Emph" xfId="150"/>
    <cellStyle name="SAPBEXsubItem" xfId="151"/>
    <cellStyle name="SAPBEXtitle" xfId="152"/>
    <cellStyle name="SAPBEXundefined" xfId="153"/>
    <cellStyle name="Testo avviso" xfId="154"/>
    <cellStyle name="Testo descrittivo" xfId="155"/>
    <cellStyle name="Title" xfId="156"/>
    <cellStyle name="Titolo" xfId="157"/>
    <cellStyle name="Titolo 1" xfId="158"/>
    <cellStyle name="Titolo 2" xfId="159"/>
    <cellStyle name="Titolo 3" xfId="160"/>
    <cellStyle name="Titolo 4" xfId="161"/>
    <cellStyle name="Total" xfId="162"/>
    <cellStyle name="Totale" xfId="163"/>
    <cellStyle name="Valore non valido" xfId="164"/>
    <cellStyle name="Valore valido" xfId="165"/>
    <cellStyle name="Currency" xfId="166"/>
    <cellStyle name="Currency [0]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1.140625" style="10" customWidth="1"/>
    <col min="2" max="3" width="10.28125" style="10" bestFit="1" customWidth="1"/>
    <col min="4" max="16384" width="9.140625" style="11" customWidth="1"/>
  </cols>
  <sheetData>
    <row r="3" ht="25.5" customHeight="1"/>
    <row r="4" spans="1:3" ht="12.75">
      <c r="A4" s="22" t="s">
        <v>1</v>
      </c>
      <c r="B4" s="137"/>
      <c r="C4" s="137"/>
    </row>
    <row r="5" spans="1:3" ht="12.75">
      <c r="A5" s="1" t="s">
        <v>90</v>
      </c>
      <c r="B5" s="153">
        <v>44651</v>
      </c>
      <c r="C5" s="153">
        <v>45016</v>
      </c>
    </row>
    <row r="6" spans="1:3" ht="12.75">
      <c r="A6" s="12" t="s">
        <v>2</v>
      </c>
      <c r="B6" s="168">
        <v>5312</v>
      </c>
      <c r="C6" s="168">
        <v>5628.9</v>
      </c>
    </row>
    <row r="7" spans="1:3" ht="12" customHeight="1">
      <c r="A7" s="12" t="s">
        <v>3</v>
      </c>
      <c r="B7" s="168">
        <v>0</v>
      </c>
      <c r="C7" s="168">
        <v>0</v>
      </c>
    </row>
    <row r="8" spans="1:3" ht="12.75">
      <c r="A8" s="12" t="s">
        <v>4</v>
      </c>
      <c r="B8" s="168">
        <v>100.7</v>
      </c>
      <c r="C8" s="168">
        <v>121.2</v>
      </c>
    </row>
    <row r="9" spans="1:3" ht="12.75">
      <c r="A9" s="13" t="s">
        <v>82</v>
      </c>
      <c r="B9" s="149">
        <v>0</v>
      </c>
      <c r="C9" s="149">
        <v>0</v>
      </c>
    </row>
    <row r="10" spans="1:3" ht="12.75">
      <c r="A10" s="13"/>
      <c r="B10" s="122"/>
      <c r="C10" s="122"/>
    </row>
    <row r="11" spans="1:3" ht="12.75">
      <c r="A11" s="12" t="s">
        <v>81</v>
      </c>
      <c r="B11" s="168">
        <v>-4306.7</v>
      </c>
      <c r="C11" s="168">
        <v>-4484.1</v>
      </c>
    </row>
    <row r="12" spans="1:3" ht="12.75">
      <c r="A12" s="12" t="s">
        <v>5</v>
      </c>
      <c r="B12" s="168">
        <v>-573.3</v>
      </c>
      <c r="C12" s="168">
        <v>-684.7</v>
      </c>
    </row>
    <row r="13" spans="1:3" ht="12.75">
      <c r="A13" s="12" t="s">
        <v>6</v>
      </c>
      <c r="B13" s="168">
        <v>-154.5</v>
      </c>
      <c r="C13" s="168">
        <v>-165.4</v>
      </c>
    </row>
    <row r="14" spans="1:3" ht="12.75">
      <c r="A14" s="12" t="s">
        <v>7</v>
      </c>
      <c r="B14" s="168">
        <v>-153.9</v>
      </c>
      <c r="C14" s="168">
        <v>-174.1</v>
      </c>
    </row>
    <row r="15" spans="1:3" ht="12.75">
      <c r="A15" s="12" t="s">
        <v>8</v>
      </c>
      <c r="B15" s="168">
        <v>-17.2</v>
      </c>
      <c r="C15" s="168">
        <v>-19.2</v>
      </c>
    </row>
    <row r="16" spans="1:3" ht="12.75">
      <c r="A16" s="12" t="s">
        <v>9</v>
      </c>
      <c r="B16" s="168">
        <v>14.1</v>
      </c>
      <c r="C16" s="168">
        <v>13.5</v>
      </c>
    </row>
    <row r="17" spans="1:3" ht="12.75">
      <c r="A17" s="12"/>
      <c r="B17" s="122"/>
      <c r="C17" s="122"/>
    </row>
    <row r="18" spans="1:3" ht="12.75">
      <c r="A18" s="14" t="s">
        <v>101</v>
      </c>
      <c r="B18" s="123">
        <f>SUM(B6:B16)</f>
        <v>221.20000000000005</v>
      </c>
      <c r="C18" s="123">
        <f>SUM(C6:C16)</f>
        <v>236.09999999999908</v>
      </c>
    </row>
    <row r="19" spans="1:3" ht="12.75">
      <c r="A19" s="12"/>
      <c r="B19" s="124"/>
      <c r="C19" s="124"/>
    </row>
    <row r="20" spans="1:3" ht="12.75">
      <c r="A20" s="12" t="s">
        <v>10</v>
      </c>
      <c r="B20" s="125">
        <v>2.9</v>
      </c>
      <c r="C20" s="125">
        <v>2.7</v>
      </c>
    </row>
    <row r="21" spans="1:3" ht="12.75">
      <c r="A21" s="12" t="s">
        <v>11</v>
      </c>
      <c r="B21" s="125">
        <v>10.6</v>
      </c>
      <c r="C21" s="125">
        <v>26.3</v>
      </c>
    </row>
    <row r="22" spans="1:3" ht="12.75">
      <c r="A22" s="12" t="s">
        <v>12</v>
      </c>
      <c r="B22" s="125">
        <v>-43</v>
      </c>
      <c r="C22" s="125">
        <v>-73.4</v>
      </c>
    </row>
    <row r="23" spans="1:3" ht="12.75">
      <c r="A23" s="13" t="s">
        <v>82</v>
      </c>
      <c r="B23" s="149">
        <v>0</v>
      </c>
      <c r="C23" s="149">
        <v>0</v>
      </c>
    </row>
    <row r="24" spans="1:3" ht="12.75">
      <c r="A24" s="12"/>
      <c r="B24" s="125"/>
      <c r="C24" s="125"/>
    </row>
    <row r="25" spans="1:3" ht="12.75">
      <c r="A25" s="15" t="s">
        <v>87</v>
      </c>
      <c r="B25" s="125">
        <v>0</v>
      </c>
      <c r="C25" s="125">
        <v>0</v>
      </c>
    </row>
    <row r="26" spans="1:3" ht="12.75">
      <c r="A26" s="12"/>
      <c r="B26" s="122"/>
      <c r="C26" s="122"/>
    </row>
    <row r="27" spans="1:3" ht="12.75">
      <c r="A27" s="14" t="s">
        <v>102</v>
      </c>
      <c r="B27" s="123">
        <f>SUM(B18:B25)</f>
        <v>191.70000000000005</v>
      </c>
      <c r="C27" s="123">
        <f>SUM(C18:C25)</f>
        <v>191.69999999999905</v>
      </c>
    </row>
    <row r="28" spans="1:3" ht="12.75">
      <c r="A28" s="16"/>
      <c r="B28" s="124"/>
      <c r="C28" s="124"/>
    </row>
    <row r="29" spans="1:3" ht="12.75">
      <c r="A29" s="12" t="s">
        <v>13</v>
      </c>
      <c r="B29" s="125">
        <v>-53.1</v>
      </c>
      <c r="C29" s="125">
        <v>-51.4</v>
      </c>
    </row>
    <row r="30" spans="1:3" ht="12.75">
      <c r="A30" s="13" t="s">
        <v>82</v>
      </c>
      <c r="B30" s="126">
        <v>0</v>
      </c>
      <c r="C30" s="126">
        <v>0</v>
      </c>
    </row>
    <row r="31" spans="1:3" ht="12.75">
      <c r="A31" s="13"/>
      <c r="B31" s="121"/>
      <c r="C31" s="121"/>
    </row>
    <row r="32" spans="1:3" ht="12.75">
      <c r="A32" s="14" t="s">
        <v>103</v>
      </c>
      <c r="B32" s="123">
        <f>SUM(B27:B29)</f>
        <v>138.60000000000005</v>
      </c>
      <c r="C32" s="123">
        <f>SUM(C27:C29)</f>
        <v>140.29999999999905</v>
      </c>
    </row>
    <row r="33" spans="1:3" ht="12.75">
      <c r="A33" s="12"/>
      <c r="B33" s="121"/>
      <c r="C33" s="121"/>
    </row>
    <row r="34" spans="1:3" ht="12.75">
      <c r="A34" s="12" t="s">
        <v>14</v>
      </c>
      <c r="B34" s="125">
        <v>127.3</v>
      </c>
      <c r="C34" s="125">
        <v>128.2</v>
      </c>
    </row>
    <row r="35" spans="1:3" ht="12.75">
      <c r="A35" s="12" t="s">
        <v>15</v>
      </c>
      <c r="B35" s="125">
        <v>11.3</v>
      </c>
      <c r="C35" s="125">
        <v>12.1</v>
      </c>
    </row>
    <row r="36" spans="1:3" ht="12.75">
      <c r="A36" s="17" t="s">
        <v>16</v>
      </c>
      <c r="B36" s="127"/>
      <c r="C36" s="174"/>
    </row>
    <row r="37" spans="1:3" ht="12.75">
      <c r="A37" s="15" t="s">
        <v>83</v>
      </c>
      <c r="B37" s="150">
        <v>0.087</v>
      </c>
      <c r="C37" s="150">
        <v>0.089</v>
      </c>
    </row>
    <row r="38" spans="1:3" ht="13.5" thickBot="1">
      <c r="A38" s="21" t="s">
        <v>84</v>
      </c>
      <c r="B38" s="151">
        <v>0.087</v>
      </c>
      <c r="C38" s="151">
        <v>0.089</v>
      </c>
    </row>
    <row r="39" spans="1:3" ht="12.75">
      <c r="A39" s="18"/>
      <c r="B39" s="19"/>
      <c r="C39" s="19"/>
    </row>
    <row r="40" ht="12.75">
      <c r="A40" s="20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18:C18" formulaRange="1" unlockedFormula="1"/>
    <ignoredError sqref="B19:C19 B27:C28 B31:C32 C2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10" bestFit="1" customWidth="1"/>
    <col min="2" max="3" width="15.57421875" style="27" customWidth="1"/>
    <col min="4" max="16384" width="9.140625" style="10" customWidth="1"/>
  </cols>
  <sheetData>
    <row r="5" spans="1:3" ht="14.25" customHeight="1">
      <c r="A5" s="22" t="s">
        <v>89</v>
      </c>
      <c r="B5" s="171">
        <v>44926</v>
      </c>
      <c r="C5" s="152">
        <v>45016</v>
      </c>
    </row>
    <row r="6" spans="1:3" ht="12.75">
      <c r="A6" s="2" t="s">
        <v>17</v>
      </c>
      <c r="B6" s="9"/>
      <c r="C6" s="9"/>
    </row>
    <row r="7" spans="1:3" ht="12.75">
      <c r="A7" s="23" t="s">
        <v>18</v>
      </c>
      <c r="B7" s="24"/>
      <c r="C7" s="24"/>
    </row>
    <row r="8" spans="1:3" ht="13.5">
      <c r="A8" s="25" t="s">
        <v>19</v>
      </c>
      <c r="B8" s="154">
        <v>1984.4</v>
      </c>
      <c r="C8" s="154">
        <v>1986.6</v>
      </c>
    </row>
    <row r="9" spans="1:3" ht="13.5">
      <c r="A9" s="26" t="s">
        <v>96</v>
      </c>
      <c r="B9" s="154">
        <v>84.2</v>
      </c>
      <c r="C9" s="154">
        <v>80.5</v>
      </c>
    </row>
    <row r="10" spans="1:3" ht="13.5">
      <c r="A10" s="25" t="s">
        <v>20</v>
      </c>
      <c r="B10" s="154">
        <v>4417.4</v>
      </c>
      <c r="C10" s="154">
        <v>4501.7</v>
      </c>
    </row>
    <row r="11" spans="1:3" ht="13.5">
      <c r="A11" s="25" t="s">
        <v>21</v>
      </c>
      <c r="B11" s="154">
        <v>848.1</v>
      </c>
      <c r="C11" s="154">
        <v>868.2</v>
      </c>
    </row>
    <row r="12" spans="1:3" ht="13.5">
      <c r="A12" s="25" t="s">
        <v>22</v>
      </c>
      <c r="B12" s="154">
        <v>190.3</v>
      </c>
      <c r="C12" s="154">
        <v>208.8</v>
      </c>
    </row>
    <row r="13" spans="1:3" ht="13.5">
      <c r="A13" s="25" t="s">
        <v>23</v>
      </c>
      <c r="B13" s="154">
        <v>151.8</v>
      </c>
      <c r="C13" s="154">
        <v>151.4</v>
      </c>
    </row>
    <row r="14" spans="1:3" ht="13.5">
      <c r="A14" s="25" t="s">
        <v>24</v>
      </c>
      <c r="B14" s="154">
        <v>240.4</v>
      </c>
      <c r="C14" s="154">
        <v>257.4</v>
      </c>
    </row>
    <row r="15" spans="1:3" ht="13.5">
      <c r="A15" s="25" t="s">
        <v>25</v>
      </c>
      <c r="B15" s="154">
        <v>1</v>
      </c>
      <c r="C15" s="154">
        <v>0.6</v>
      </c>
    </row>
    <row r="16" spans="1:8" ht="12.75">
      <c r="A16" s="6"/>
      <c r="B16" s="128">
        <f>SUM(B8:B15)</f>
        <v>7917.6</v>
      </c>
      <c r="C16" s="128">
        <f>SUM(C8:C15)</f>
        <v>8055.199999999999</v>
      </c>
      <c r="H16" s="10" t="s">
        <v>75</v>
      </c>
    </row>
    <row r="17" spans="1:3" ht="12.75">
      <c r="A17" s="23" t="s">
        <v>26</v>
      </c>
      <c r="B17" s="129"/>
      <c r="C17" s="129"/>
    </row>
    <row r="18" spans="1:3" ht="13.5">
      <c r="A18" s="25" t="s">
        <v>27</v>
      </c>
      <c r="B18" s="155">
        <v>995.1</v>
      </c>
      <c r="C18" s="155">
        <v>871.5</v>
      </c>
    </row>
    <row r="19" spans="1:3" ht="13.5">
      <c r="A19" s="25" t="s">
        <v>28</v>
      </c>
      <c r="B19" s="155">
        <v>3875</v>
      </c>
      <c r="C19" s="155">
        <v>3249.1</v>
      </c>
    </row>
    <row r="20" spans="1:3" ht="13.5">
      <c r="A20" s="25" t="s">
        <v>23</v>
      </c>
      <c r="B20" s="155">
        <v>77.7</v>
      </c>
      <c r="C20" s="155">
        <v>35.3</v>
      </c>
    </row>
    <row r="21" spans="1:3" ht="13.5">
      <c r="A21" s="25" t="s">
        <v>25</v>
      </c>
      <c r="B21" s="155">
        <v>1622.2</v>
      </c>
      <c r="C21" s="155">
        <v>828.8</v>
      </c>
    </row>
    <row r="22" spans="1:3" ht="13.5">
      <c r="A22" s="26" t="s">
        <v>85</v>
      </c>
      <c r="B22" s="155">
        <v>46</v>
      </c>
      <c r="C22" s="155">
        <v>45.6</v>
      </c>
    </row>
    <row r="23" spans="1:3" ht="13.5">
      <c r="A23" s="25" t="s">
        <v>29</v>
      </c>
      <c r="B23" s="155">
        <v>642.5</v>
      </c>
      <c r="C23" s="155">
        <v>687.1</v>
      </c>
    </row>
    <row r="24" spans="1:3" ht="13.5">
      <c r="A24" s="25" t="s">
        <v>30</v>
      </c>
      <c r="B24" s="155">
        <v>1942.4</v>
      </c>
      <c r="C24" s="155">
        <v>2107.1</v>
      </c>
    </row>
    <row r="25" spans="1:3" ht="12.75">
      <c r="A25" s="6"/>
      <c r="B25" s="128">
        <f>SUM(B18:B24)</f>
        <v>9200.9</v>
      </c>
      <c r="C25" s="128">
        <f>SUM(C18:C24)</f>
        <v>7824.500000000002</v>
      </c>
    </row>
    <row r="26" spans="1:3" ht="13.5">
      <c r="A26" s="146" t="s">
        <v>92</v>
      </c>
      <c r="B26" s="130">
        <v>0</v>
      </c>
      <c r="C26" s="155">
        <v>0</v>
      </c>
    </row>
    <row r="27" spans="1:3" ht="13.5" thickBot="1">
      <c r="A27" s="5" t="s">
        <v>31</v>
      </c>
      <c r="B27" s="131">
        <f>+B16+B25+B26</f>
        <v>17118.5</v>
      </c>
      <c r="C27" s="131">
        <f>+C16+C25+C26</f>
        <v>15879.7</v>
      </c>
    </row>
    <row r="28" spans="2:3" ht="12.75">
      <c r="B28" s="138"/>
      <c r="C28" s="138"/>
    </row>
    <row r="29" spans="2:3" ht="12.75">
      <c r="B29" s="138"/>
      <c r="C29" s="138"/>
    </row>
    <row r="30" spans="1:3" ht="12.75">
      <c r="A30" s="3" t="s">
        <v>32</v>
      </c>
      <c r="B30" s="139"/>
      <c r="C30" s="139"/>
    </row>
    <row r="31" spans="1:3" ht="12.75">
      <c r="A31" s="28" t="s">
        <v>33</v>
      </c>
      <c r="B31" s="132"/>
      <c r="C31" s="132"/>
    </row>
    <row r="32" spans="1:3" ht="13.5">
      <c r="A32" s="29" t="s">
        <v>34</v>
      </c>
      <c r="B32" s="155">
        <v>1450.3</v>
      </c>
      <c r="C32" s="155">
        <v>1447.7</v>
      </c>
    </row>
    <row r="33" spans="1:3" ht="13.5">
      <c r="A33" s="29" t="s">
        <v>35</v>
      </c>
      <c r="B33" s="154">
        <v>1692.9</v>
      </c>
      <c r="C33" s="154">
        <v>1814.5</v>
      </c>
    </row>
    <row r="34" spans="1:3" ht="13.5">
      <c r="A34" s="29" t="s">
        <v>36</v>
      </c>
      <c r="B34" s="133">
        <v>255.2</v>
      </c>
      <c r="C34" s="133">
        <v>194.4</v>
      </c>
    </row>
    <row r="35" spans="1:3" ht="12.75">
      <c r="A35" s="7" t="s">
        <v>32</v>
      </c>
      <c r="B35" s="128">
        <f>SUM(B32:B34)</f>
        <v>3398.3999999999996</v>
      </c>
      <c r="C35" s="128">
        <f>SUM(C32:C34)</f>
        <v>3456.6</v>
      </c>
    </row>
    <row r="36" spans="1:3" ht="13.5">
      <c r="A36" s="30" t="s">
        <v>15</v>
      </c>
      <c r="B36" s="134">
        <v>246.3</v>
      </c>
      <c r="C36" s="134">
        <v>277</v>
      </c>
    </row>
    <row r="37" spans="1:3" ht="12.75">
      <c r="A37" s="7" t="s">
        <v>37</v>
      </c>
      <c r="B37" s="128">
        <f>SUM(B35:B36)</f>
        <v>3644.7</v>
      </c>
      <c r="C37" s="128">
        <f>SUM(C35:C36)</f>
        <v>3733.6</v>
      </c>
    </row>
    <row r="38" spans="1:3" ht="12.75">
      <c r="A38" s="28"/>
      <c r="B38" s="135"/>
      <c r="C38" s="135"/>
    </row>
    <row r="39" spans="1:3" ht="12.75">
      <c r="A39" s="3" t="s">
        <v>39</v>
      </c>
      <c r="B39" s="139"/>
      <c r="C39" s="139"/>
    </row>
    <row r="40" spans="1:3" ht="12.75">
      <c r="A40" s="28"/>
      <c r="B40" s="140"/>
      <c r="C40" s="140"/>
    </row>
    <row r="41" spans="1:3" ht="12.75">
      <c r="A41" s="28" t="s">
        <v>38</v>
      </c>
      <c r="B41" s="129"/>
      <c r="C41" s="129"/>
    </row>
    <row r="42" spans="1:3" ht="13.5">
      <c r="A42" s="30" t="s">
        <v>97</v>
      </c>
      <c r="B42" s="172">
        <v>5689.9</v>
      </c>
      <c r="C42" s="155">
        <v>5108.6</v>
      </c>
    </row>
    <row r="43" spans="1:3" ht="13.5">
      <c r="A43" s="30" t="s">
        <v>99</v>
      </c>
      <c r="B43" s="172">
        <v>55.1</v>
      </c>
      <c r="C43" s="155">
        <v>51.6</v>
      </c>
    </row>
    <row r="44" spans="1:3" ht="13.5">
      <c r="A44" s="29" t="s">
        <v>40</v>
      </c>
      <c r="B44" s="172">
        <v>92</v>
      </c>
      <c r="C44" s="155">
        <v>89.3</v>
      </c>
    </row>
    <row r="45" spans="1:3" ht="13.5">
      <c r="A45" s="29" t="s">
        <v>41</v>
      </c>
      <c r="B45" s="172">
        <v>565.6</v>
      </c>
      <c r="C45" s="155">
        <v>569.8</v>
      </c>
    </row>
    <row r="46" spans="1:3" ht="13.5">
      <c r="A46" s="29" t="s">
        <v>42</v>
      </c>
      <c r="B46" s="172">
        <v>215.7</v>
      </c>
      <c r="C46" s="155">
        <v>190.8</v>
      </c>
    </row>
    <row r="47" spans="1:3" ht="13.5">
      <c r="A47" s="29" t="s">
        <v>25</v>
      </c>
      <c r="B47" s="173">
        <v>6.3</v>
      </c>
      <c r="C47" s="155">
        <v>11.3</v>
      </c>
    </row>
    <row r="48" spans="1:3" ht="12.75">
      <c r="A48" s="8"/>
      <c r="B48" s="128">
        <f>SUM(B42:B47)</f>
        <v>6624.6</v>
      </c>
      <c r="C48" s="128">
        <f>SUM(C42:C47)</f>
        <v>6021.4000000000015</v>
      </c>
    </row>
    <row r="49" spans="1:3" ht="12.75">
      <c r="A49" s="28" t="s">
        <v>43</v>
      </c>
      <c r="B49" s="132"/>
      <c r="C49" s="132"/>
    </row>
    <row r="50" spans="1:3" ht="13.5">
      <c r="A50" s="30" t="s">
        <v>98</v>
      </c>
      <c r="B50" s="172">
        <v>650.1</v>
      </c>
      <c r="C50" s="155">
        <v>879.9</v>
      </c>
    </row>
    <row r="51" spans="1:3" ht="13.5">
      <c r="A51" s="30" t="s">
        <v>100</v>
      </c>
      <c r="B51" s="172">
        <v>21.3</v>
      </c>
      <c r="C51" s="155">
        <v>20.6</v>
      </c>
    </row>
    <row r="52" spans="1:3" ht="13.5">
      <c r="A52" s="29" t="s">
        <v>44</v>
      </c>
      <c r="B52" s="172">
        <v>3093.1</v>
      </c>
      <c r="C52" s="155">
        <v>2631.5</v>
      </c>
    </row>
    <row r="53" spans="1:3" ht="13.5">
      <c r="A53" s="30" t="s">
        <v>86</v>
      </c>
      <c r="B53" s="172">
        <v>17.1</v>
      </c>
      <c r="C53" s="155">
        <v>88.7</v>
      </c>
    </row>
    <row r="54" spans="1:3" ht="13.5">
      <c r="A54" s="29" t="s">
        <v>45</v>
      </c>
      <c r="B54" s="172">
        <v>1720</v>
      </c>
      <c r="C54" s="155">
        <v>1831.8</v>
      </c>
    </row>
    <row r="55" spans="1:3" ht="13.5">
      <c r="A55" s="29" t="s">
        <v>25</v>
      </c>
      <c r="B55" s="173">
        <v>1347.6</v>
      </c>
      <c r="C55" s="155">
        <v>672.2</v>
      </c>
    </row>
    <row r="56" spans="1:3" ht="12.75">
      <c r="A56" s="8"/>
      <c r="B56" s="128">
        <f>SUM(B50:B55)</f>
        <v>6849.200000000001</v>
      </c>
      <c r="C56" s="128">
        <f>SUM(C50:C55)</f>
        <v>6124.7</v>
      </c>
    </row>
    <row r="57" spans="1:3" ht="12.75">
      <c r="A57" s="31" t="s">
        <v>46</v>
      </c>
      <c r="B57" s="135">
        <f>B48+B56</f>
        <v>13473.800000000001</v>
      </c>
      <c r="C57" s="135">
        <f>C48+C56</f>
        <v>12146.100000000002</v>
      </c>
    </row>
    <row r="58" spans="1:3" ht="13.5">
      <c r="A58" s="147" t="s">
        <v>93</v>
      </c>
      <c r="B58" s="148">
        <v>0</v>
      </c>
      <c r="C58" s="148">
        <v>0</v>
      </c>
    </row>
    <row r="59" spans="1:3" ht="12.75">
      <c r="A59" s="4" t="s">
        <v>47</v>
      </c>
      <c r="B59" s="136">
        <f>B37+B57+B58</f>
        <v>17118.5</v>
      </c>
      <c r="C59" s="136">
        <f>C37+C57+C58</f>
        <v>15879.700000000003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39" customWidth="1"/>
    <col min="2" max="7" width="10.7109375" style="11" customWidth="1"/>
    <col min="8" max="16384" width="9.140625" style="11" customWidth="1"/>
  </cols>
  <sheetData>
    <row r="2" spans="1:7" ht="12.75">
      <c r="A2" s="40" t="s">
        <v>91</v>
      </c>
      <c r="B2" s="156">
        <v>44651</v>
      </c>
      <c r="C2" s="41" t="s">
        <v>0</v>
      </c>
      <c r="D2" s="156">
        <v>45016</v>
      </c>
      <c r="E2" s="42" t="s">
        <v>0</v>
      </c>
      <c r="F2" s="43" t="s">
        <v>94</v>
      </c>
      <c r="G2" s="44" t="s">
        <v>95</v>
      </c>
    </row>
    <row r="3" spans="1:7" s="33" customFormat="1" ht="12.75">
      <c r="A3" s="32" t="s">
        <v>48</v>
      </c>
      <c r="B3" s="158">
        <v>3945.18218938</v>
      </c>
      <c r="C3" s="50">
        <f>B3/$B$3</f>
        <v>1</v>
      </c>
      <c r="D3" s="158">
        <v>4019.02998956</v>
      </c>
      <c r="E3" s="50">
        <f>D3/$D$3</f>
        <v>1</v>
      </c>
      <c r="F3" s="51">
        <f>D3-B3</f>
        <v>73.84780017999992</v>
      </c>
      <c r="G3" s="52">
        <f>D3/B3-1</f>
        <v>0.018718476520245497</v>
      </c>
    </row>
    <row r="4" spans="1:7" ht="12.75">
      <c r="A4" s="34" t="s">
        <v>49</v>
      </c>
      <c r="B4" s="159">
        <v>-3707.3513444099995</v>
      </c>
      <c r="C4" s="50">
        <f>B4/$B$3</f>
        <v>-0.9397161313334995</v>
      </c>
      <c r="D4" s="159">
        <v>-3793.72529355</v>
      </c>
      <c r="E4" s="50">
        <f>D4/$D$3</f>
        <v>-0.9439405287854878</v>
      </c>
      <c r="F4" s="54">
        <f>D4-B4</f>
        <v>-86.3739491400006</v>
      </c>
      <c r="G4" s="55">
        <f>D4/B4-1</f>
        <v>0.02329802090925015</v>
      </c>
    </row>
    <row r="5" spans="1:7" ht="12.75">
      <c r="A5" s="34" t="s">
        <v>6</v>
      </c>
      <c r="B5" s="159">
        <v>-36.49585162</v>
      </c>
      <c r="C5" s="50">
        <f>B5/$B$3</f>
        <v>-0.009250739222701261</v>
      </c>
      <c r="D5" s="159">
        <v>-34.33644127999999</v>
      </c>
      <c r="E5" s="50">
        <f>D5/$D$3</f>
        <v>-0.008543464808472134</v>
      </c>
      <c r="F5" s="54">
        <f>D5-B5</f>
        <v>2.159410340000015</v>
      </c>
      <c r="G5" s="55">
        <f>D5/B5-1</f>
        <v>-0.05916865189183973</v>
      </c>
    </row>
    <row r="6" spans="1:7" ht="12.75">
      <c r="A6" s="34" t="s">
        <v>9</v>
      </c>
      <c r="B6" s="160">
        <v>1.2136502599999999</v>
      </c>
      <c r="C6" s="50">
        <f>B6/$B$3</f>
        <v>0.0003076284444523282</v>
      </c>
      <c r="D6" s="160">
        <v>2.8524142</v>
      </c>
      <c r="E6" s="50">
        <f>D6/$D$3</f>
        <v>0.000709727025528436</v>
      </c>
      <c r="F6" s="56">
        <f>D6-B6</f>
        <v>1.6387639400000003</v>
      </c>
      <c r="G6" s="55">
        <f>D6/B6-1</f>
        <v>1.3502769240950854</v>
      </c>
    </row>
    <row r="7" spans="1:13" s="33" customFormat="1" ht="12.75">
      <c r="A7" s="35" t="s">
        <v>50</v>
      </c>
      <c r="B7" s="46">
        <f>SUM(B3:B6)</f>
        <v>202.54864361000074</v>
      </c>
      <c r="C7" s="59">
        <f>B7/$B$3</f>
        <v>0.05134075788825154</v>
      </c>
      <c r="D7" s="46">
        <f>SUM(D3:D6)</f>
        <v>193.82066893000007</v>
      </c>
      <c r="E7" s="59">
        <f>D7/$D$3</f>
        <v>0.048225733431568496</v>
      </c>
      <c r="F7" s="60">
        <f>D7-B7</f>
        <v>-8.72797468000067</v>
      </c>
      <c r="G7" s="83">
        <f>D7/B7-1</f>
        <v>-0.04309075846889421</v>
      </c>
      <c r="M7" s="36"/>
    </row>
    <row r="8" spans="2:7" ht="12.75">
      <c r="B8" s="10"/>
      <c r="C8" s="10"/>
      <c r="D8" s="10"/>
      <c r="E8" s="10"/>
      <c r="F8" s="10"/>
      <c r="G8" s="10"/>
    </row>
    <row r="9" spans="2:7" ht="12.75">
      <c r="B9" s="10"/>
      <c r="C9" s="10"/>
      <c r="D9" s="10"/>
      <c r="E9" s="10"/>
      <c r="F9" s="10"/>
      <c r="G9" s="10"/>
    </row>
    <row r="10" spans="1:7" ht="12.75">
      <c r="A10" s="40" t="s">
        <v>78</v>
      </c>
      <c r="B10" s="156">
        <f>B2</f>
        <v>44651</v>
      </c>
      <c r="C10" s="156">
        <f>D2</f>
        <v>45016</v>
      </c>
      <c r="D10" s="43" t="str">
        <f>+F2</f>
        <v>Ch.</v>
      </c>
      <c r="E10" s="44" t="str">
        <f>+G2</f>
        <v>Ch. %</v>
      </c>
      <c r="F10" s="10"/>
      <c r="G10" s="10"/>
    </row>
    <row r="11" spans="1:7" ht="12.75">
      <c r="A11" s="32" t="s">
        <v>51</v>
      </c>
      <c r="B11" s="161">
        <v>2091.0119999999997</v>
      </c>
      <c r="C11" s="161">
        <v>2094.375</v>
      </c>
      <c r="D11" s="51">
        <f>C11-B11</f>
        <v>3.3630000000002838</v>
      </c>
      <c r="E11" s="62">
        <f>C11/B11-1</f>
        <v>0.0016083121474197437</v>
      </c>
      <c r="F11" s="10"/>
      <c r="G11" s="10"/>
    </row>
    <row r="12" spans="1:7" ht="12.75">
      <c r="A12" s="34" t="s">
        <v>52</v>
      </c>
      <c r="B12" s="162">
        <v>1177.936766129804</v>
      </c>
      <c r="C12" s="162">
        <v>940.7406675024315</v>
      </c>
      <c r="D12" s="56">
        <f>C12-B12</f>
        <v>-237.19609862737252</v>
      </c>
      <c r="E12" s="55">
        <f>C12/B12-1</f>
        <v>-0.20136573154660697</v>
      </c>
      <c r="F12" s="10"/>
      <c r="G12" s="10"/>
    </row>
    <row r="13" spans="1:7" ht="12.75">
      <c r="A13" s="34" t="s">
        <v>80</v>
      </c>
      <c r="B13" s="162">
        <v>5372.642238</v>
      </c>
      <c r="C13" s="162">
        <v>4101.4748099</v>
      </c>
      <c r="D13" s="56">
        <f>C13-B13</f>
        <v>-1271.1674281000005</v>
      </c>
      <c r="E13" s="64">
        <f>C13/B13-1</f>
        <v>-0.2366000511087819</v>
      </c>
      <c r="F13" s="10"/>
      <c r="G13" s="10"/>
    </row>
    <row r="14" spans="1:7" ht="12.75">
      <c r="A14" s="37" t="s">
        <v>76</v>
      </c>
      <c r="B14" s="47">
        <v>3609</v>
      </c>
      <c r="C14" s="47">
        <v>2635.67</v>
      </c>
      <c r="D14" s="141">
        <f>C14-B14</f>
        <v>-973.3299999999999</v>
      </c>
      <c r="E14" s="142">
        <f>C14/B14-1</f>
        <v>-0.2696952064283735</v>
      </c>
      <c r="F14" s="10"/>
      <c r="G14" s="10"/>
    </row>
    <row r="15" spans="1:7" ht="12.75">
      <c r="A15" s="38" t="s">
        <v>79</v>
      </c>
      <c r="B15" s="48">
        <v>246.45274509796303</v>
      </c>
      <c r="C15" s="48">
        <v>205.94400474953343</v>
      </c>
      <c r="D15" s="143">
        <f>C15-B15</f>
        <v>-40.5087403484296</v>
      </c>
      <c r="E15" s="114">
        <f>C15/B15-1</f>
        <v>-0.1643671703974232</v>
      </c>
      <c r="F15" s="10"/>
      <c r="G15" s="10"/>
    </row>
    <row r="16" spans="2:7" ht="12.75">
      <c r="B16" s="85"/>
      <c r="C16" s="85"/>
      <c r="D16" s="91"/>
      <c r="E16" s="144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1:7" ht="12.75">
      <c r="A18" s="45" t="s">
        <v>77</v>
      </c>
      <c r="B18" s="156">
        <f>B10</f>
        <v>44651</v>
      </c>
      <c r="C18" s="156">
        <f>C10</f>
        <v>45016</v>
      </c>
      <c r="D18" s="43" t="str">
        <f>+D10</f>
        <v>Ch.</v>
      </c>
      <c r="E18" s="44" t="str">
        <f>+E10</f>
        <v>Ch. %</v>
      </c>
      <c r="F18" s="10"/>
      <c r="G18" s="10"/>
    </row>
    <row r="19" spans="1:7" ht="12.75">
      <c r="A19" s="32" t="s">
        <v>50</v>
      </c>
      <c r="B19" s="61">
        <f>B7</f>
        <v>202.54864361000074</v>
      </c>
      <c r="C19" s="61">
        <f>D7</f>
        <v>193.82066893000007</v>
      </c>
      <c r="D19" s="51">
        <f>C19-B19</f>
        <v>-8.72797468000067</v>
      </c>
      <c r="E19" s="62">
        <f>C19/B19-1</f>
        <v>-0.04309075846889421</v>
      </c>
      <c r="F19" s="10"/>
      <c r="G19" s="10"/>
    </row>
    <row r="20" spans="1:7" ht="12.75">
      <c r="A20" s="34" t="s">
        <v>53</v>
      </c>
      <c r="B20" s="157">
        <v>375.14739534000046</v>
      </c>
      <c r="C20" s="157">
        <v>410.2293263900005</v>
      </c>
      <c r="D20" s="56">
        <f>C20-B20</f>
        <v>35.08193105000004</v>
      </c>
      <c r="E20" s="64">
        <f>C20/B20-1</f>
        <v>0.09351505964263684</v>
      </c>
      <c r="F20" s="10"/>
      <c r="G20" s="10"/>
    </row>
    <row r="21" spans="1:7" ht="12.75">
      <c r="A21" s="38" t="s">
        <v>54</v>
      </c>
      <c r="B21" s="92">
        <f>B19/B20</f>
        <v>0.5399174994309331</v>
      </c>
      <c r="C21" s="92">
        <f>C19/C20</f>
        <v>0.4724690714718355</v>
      </c>
      <c r="D21" s="145"/>
      <c r="E21" s="74"/>
      <c r="F21" s="10"/>
      <c r="G21" s="10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 D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75" customWidth="1"/>
    <col min="2" max="7" width="10.7109375" style="10" customWidth="1"/>
    <col min="8" max="16384" width="9.140625" style="10" customWidth="1"/>
  </cols>
  <sheetData>
    <row r="2" spans="1:7" ht="12.75">
      <c r="A2" s="78" t="s">
        <v>91</v>
      </c>
      <c r="B2" s="163">
        <v>44651</v>
      </c>
      <c r="C2" s="79" t="s">
        <v>0</v>
      </c>
      <c r="D2" s="163">
        <v>45016</v>
      </c>
      <c r="E2" s="80" t="s">
        <v>0</v>
      </c>
      <c r="F2" s="77" t="s">
        <v>94</v>
      </c>
      <c r="G2" s="81" t="s">
        <v>95</v>
      </c>
    </row>
    <row r="3" spans="1:7" s="33" customFormat="1" ht="12.75">
      <c r="A3" s="49" t="s">
        <v>48</v>
      </c>
      <c r="B3" s="158">
        <v>1026.18225154</v>
      </c>
      <c r="C3" s="50">
        <f>B3/$B$3</f>
        <v>1</v>
      </c>
      <c r="D3" s="158">
        <v>1215.1378435499998</v>
      </c>
      <c r="E3" s="50">
        <f>D3/$D$3</f>
        <v>1</v>
      </c>
      <c r="F3" s="169">
        <f>+ROUND(D3,1)-ROUND(B3,1)</f>
        <v>188.89999999999986</v>
      </c>
      <c r="G3" s="62">
        <f>IF(B3&lt;&gt;0,F3/B3,0)</f>
        <v>0.18408036166725367</v>
      </c>
    </row>
    <row r="4" spans="1:7" ht="12.75">
      <c r="A4" s="53" t="s">
        <v>49</v>
      </c>
      <c r="B4" s="159">
        <v>-986.7267303</v>
      </c>
      <c r="C4" s="50">
        <f>B4/$B$3</f>
        <v>-0.961551156063371</v>
      </c>
      <c r="D4" s="159">
        <v>-1141.95408976</v>
      </c>
      <c r="E4" s="50">
        <f>D4/$D$3</f>
        <v>-0.939773290595415</v>
      </c>
      <c r="F4" s="170">
        <f>+ROUND(D4,1)-ROUND(B4,1)</f>
        <v>-155.29999999999995</v>
      </c>
      <c r="G4" s="55">
        <f>IF(B4&lt;&gt;0,F4/B4,0)</f>
        <v>0.15738906754130724</v>
      </c>
    </row>
    <row r="5" spans="1:7" ht="12.75">
      <c r="A5" s="53" t="s">
        <v>6</v>
      </c>
      <c r="B5" s="159">
        <v>-11.69937914</v>
      </c>
      <c r="C5" s="50">
        <f>B5/$B$3</f>
        <v>-0.011400878472067362</v>
      </c>
      <c r="D5" s="159">
        <v>-13.31534591</v>
      </c>
      <c r="E5" s="50">
        <f>D5/$D$3</f>
        <v>-0.01095788924744496</v>
      </c>
      <c r="F5" s="170">
        <f>+ROUND(D5,1)-ROUND(B5,1)</f>
        <v>-1.6000000000000014</v>
      </c>
      <c r="G5" s="55">
        <f>IF(B5&lt;&gt;0,F5/B5,0)</f>
        <v>0.1367593938835289</v>
      </c>
    </row>
    <row r="6" spans="1:7" ht="12.75">
      <c r="A6" s="53" t="s">
        <v>9</v>
      </c>
      <c r="B6" s="160">
        <v>2.68517631</v>
      </c>
      <c r="C6" s="50">
        <f>B6/$B$3</f>
        <v>0.002616666099974283</v>
      </c>
      <c r="D6" s="160">
        <v>4.6372539999999995</v>
      </c>
      <c r="E6" s="50">
        <f>D6/$D$3</f>
        <v>0.0038162370011062766</v>
      </c>
      <c r="F6" s="170">
        <f>+ROUND(D6,1)-ROUND(B6,1)</f>
        <v>1.8999999999999995</v>
      </c>
      <c r="G6" s="55">
        <f>IF(B6&lt;&gt;0,F6/B6,0)</f>
        <v>0.7075885456474921</v>
      </c>
    </row>
    <row r="7" spans="1:7" s="33" customFormat="1" ht="12.75">
      <c r="A7" s="57" t="s">
        <v>50</v>
      </c>
      <c r="B7" s="58">
        <f>SUM(B3:B6)</f>
        <v>30.44131840999994</v>
      </c>
      <c r="C7" s="59">
        <f>B7/$B$3</f>
        <v>0.029664631564535842</v>
      </c>
      <c r="D7" s="58">
        <f>SUM(D3:D6)</f>
        <v>64.50566187999986</v>
      </c>
      <c r="E7" s="59">
        <f>D7/$D$3</f>
        <v>0.053085057158246275</v>
      </c>
      <c r="F7" s="60">
        <f>+ROUND(D7,1)-ROUND(B7,1)</f>
        <v>34.1</v>
      </c>
      <c r="G7" s="167">
        <f>IF(B7&lt;&gt;0,F7/B7,0)</f>
        <v>1.1201880135650824</v>
      </c>
    </row>
    <row r="10" spans="1:5" ht="12.75">
      <c r="A10" s="78" t="s">
        <v>78</v>
      </c>
      <c r="B10" s="163">
        <f>B2</f>
        <v>44651</v>
      </c>
      <c r="C10" s="163">
        <f>D2</f>
        <v>45016</v>
      </c>
      <c r="D10" s="77" t="str">
        <f>+F2</f>
        <v>Ch.</v>
      </c>
      <c r="E10" s="81" t="str">
        <f>+G2</f>
        <v>Ch. %</v>
      </c>
    </row>
    <row r="11" spans="1:5" ht="12.75">
      <c r="A11" s="49" t="s">
        <v>51</v>
      </c>
      <c r="B11" s="161">
        <v>1385.661</v>
      </c>
      <c r="C11" s="161">
        <v>1488.459</v>
      </c>
      <c r="D11" s="51">
        <f>C11-B11</f>
        <v>102.798</v>
      </c>
      <c r="E11" s="62">
        <f>C11/B11-1</f>
        <v>0.07418697646827033</v>
      </c>
    </row>
    <row r="12" spans="1:5" ht="12.75">
      <c r="A12" s="53" t="s">
        <v>55</v>
      </c>
      <c r="B12" s="63">
        <v>2695.2427096201804</v>
      </c>
      <c r="C12" s="63">
        <v>3443.3354820683226</v>
      </c>
      <c r="D12" s="56">
        <f>C12-B12</f>
        <v>748.0927724481421</v>
      </c>
      <c r="E12" s="64">
        <f>C12/B12-1</f>
        <v>0.27756044744243646</v>
      </c>
    </row>
    <row r="13" spans="1:5" ht="12.75">
      <c r="A13" s="65" t="s">
        <v>56</v>
      </c>
      <c r="B13" s="66">
        <v>697.3752570212982</v>
      </c>
      <c r="C13" s="66">
        <v>716.8</v>
      </c>
      <c r="D13" s="67">
        <f>C13-B13</f>
        <v>19.424742978701715</v>
      </c>
      <c r="E13" s="68">
        <f>C13/B13-1</f>
        <v>0.027854075382127474</v>
      </c>
    </row>
    <row r="15" spans="2:7" s="33" customFormat="1" ht="12.75">
      <c r="B15" s="10"/>
      <c r="C15" s="10"/>
      <c r="D15" s="10"/>
      <c r="E15" s="10"/>
      <c r="F15" s="10"/>
      <c r="G15" s="10"/>
    </row>
    <row r="16" spans="1:5" ht="12.75">
      <c r="A16" s="76" t="s">
        <v>77</v>
      </c>
      <c r="B16" s="163">
        <f>B10</f>
        <v>44651</v>
      </c>
      <c r="C16" s="163">
        <f>C10</f>
        <v>45016</v>
      </c>
      <c r="D16" s="77" t="str">
        <f>+D10</f>
        <v>Ch.</v>
      </c>
      <c r="E16" s="81" t="str">
        <f>+E10</f>
        <v>Ch. %</v>
      </c>
    </row>
    <row r="17" spans="1:7" ht="12.75">
      <c r="A17" s="49" t="s">
        <v>50</v>
      </c>
      <c r="B17" s="69">
        <f>B7</f>
        <v>30.44131840999994</v>
      </c>
      <c r="C17" s="70">
        <f>+D7</f>
        <v>64.50566187999986</v>
      </c>
      <c r="D17" s="51">
        <f>C17-B17</f>
        <v>34.064343469999926</v>
      </c>
      <c r="E17" s="82">
        <f>C17/B17-1</f>
        <v>1.119016693403457</v>
      </c>
      <c r="F17" s="33"/>
      <c r="G17" s="33"/>
    </row>
    <row r="18" spans="1:5" ht="12.75">
      <c r="A18" s="53" t="s">
        <v>57</v>
      </c>
      <c r="B18" s="71">
        <f>+GAS!B20</f>
        <v>375.14739534000046</v>
      </c>
      <c r="C18" s="71">
        <f>+GAS!C20</f>
        <v>410.2293263900005</v>
      </c>
      <c r="D18" s="56">
        <f>C18-B18</f>
        <v>35.08193105000004</v>
      </c>
      <c r="E18" s="84">
        <f>C18/B18-1</f>
        <v>0.09351505964263684</v>
      </c>
    </row>
    <row r="19" spans="1:5" ht="12.75">
      <c r="A19" s="65" t="s">
        <v>54</v>
      </c>
      <c r="B19" s="72">
        <f>B17/B18</f>
        <v>0.08114495472482387</v>
      </c>
      <c r="C19" s="72">
        <f>C17/C18</f>
        <v>0.1572429315272186</v>
      </c>
      <c r="D19" s="73"/>
      <c r="E19" s="74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75" customWidth="1"/>
    <col min="2" max="7" width="10.7109375" style="10" customWidth="1"/>
    <col min="8" max="16384" width="9.140625" style="10" customWidth="1"/>
  </cols>
  <sheetData>
    <row r="2" spans="1:7" ht="12.75">
      <c r="A2" s="94" t="s">
        <v>91</v>
      </c>
      <c r="B2" s="152">
        <v>44651</v>
      </c>
      <c r="C2" s="95" t="s">
        <v>0</v>
      </c>
      <c r="D2" s="152">
        <v>45016</v>
      </c>
      <c r="E2" s="96" t="s">
        <v>0</v>
      </c>
      <c r="F2" s="97" t="s">
        <v>94</v>
      </c>
      <c r="G2" s="98" t="s">
        <v>95</v>
      </c>
    </row>
    <row r="3" spans="1:7" s="33" customFormat="1" ht="12.75">
      <c r="A3" s="49" t="s">
        <v>48</v>
      </c>
      <c r="B3" s="158">
        <v>225.48570508999998</v>
      </c>
      <c r="C3" s="50">
        <f>B3/$B$3</f>
        <v>1</v>
      </c>
      <c r="D3" s="158">
        <v>235.12546676</v>
      </c>
      <c r="E3" s="50">
        <f>D3/$D$3</f>
        <v>1</v>
      </c>
      <c r="F3" s="169">
        <f>D3-B3</f>
        <v>9.639761670000013</v>
      </c>
      <c r="G3" s="52">
        <f>D3/B3-1</f>
        <v>0.042751098860801084</v>
      </c>
    </row>
    <row r="4" spans="1:7" ht="12.75">
      <c r="A4" s="53" t="s">
        <v>49</v>
      </c>
      <c r="B4" s="159">
        <v>-125.69607581999999</v>
      </c>
      <c r="C4" s="50">
        <f>B4/$B$3</f>
        <v>-0.5574458734305568</v>
      </c>
      <c r="D4" s="159">
        <v>-131.63605835</v>
      </c>
      <c r="E4" s="50">
        <f>D4/$D$3</f>
        <v>-0.5598545328327412</v>
      </c>
      <c r="F4" s="170">
        <f>D4-B4</f>
        <v>-5.939982530000023</v>
      </c>
      <c r="G4" s="55">
        <f>D4/B4-1</f>
        <v>0.04725670623565237</v>
      </c>
    </row>
    <row r="5" spans="1:7" ht="12.75">
      <c r="A5" s="53" t="s">
        <v>6</v>
      </c>
      <c r="B5" s="159">
        <v>-45.17026186</v>
      </c>
      <c r="C5" s="50">
        <f>B5/$B$3</f>
        <v>-0.20032428149700582</v>
      </c>
      <c r="D5" s="159">
        <v>-49.04051170999999</v>
      </c>
      <c r="E5" s="50">
        <f>D5/$D$3</f>
        <v>-0.20857167190680026</v>
      </c>
      <c r="F5" s="170">
        <f>+ROUND(D5,1)-ROUND(B5,1)</f>
        <v>-3.799999999999997</v>
      </c>
      <c r="G5" s="55">
        <f>IF(B5&lt;&gt;0,F5/B5,0)</f>
        <v>0.0841261450238579</v>
      </c>
    </row>
    <row r="6" spans="1:7" ht="12.75">
      <c r="A6" s="53" t="s">
        <v>9</v>
      </c>
      <c r="B6" s="160">
        <v>0.86545916</v>
      </c>
      <c r="C6" s="50">
        <f>B6/$B$3</f>
        <v>0.003838199675028455</v>
      </c>
      <c r="D6" s="160">
        <v>1.13425117</v>
      </c>
      <c r="E6" s="50">
        <f>D6/$D$3</f>
        <v>0.004824025171028224</v>
      </c>
      <c r="F6" s="170">
        <f>+ROUND(D6,1)-ROUND(B6,1)</f>
        <v>0.20000000000000007</v>
      </c>
      <c r="G6" s="55">
        <f>IF(B6&lt;&gt;0,F6/B6,0)</f>
        <v>0.23109120481202147</v>
      </c>
    </row>
    <row r="7" spans="1:7" s="33" customFormat="1" ht="12.75">
      <c r="A7" s="57" t="s">
        <v>50</v>
      </c>
      <c r="B7" s="46">
        <f>SUM(B3:B6)</f>
        <v>55.484826569999996</v>
      </c>
      <c r="C7" s="59">
        <f>B7/$B$3</f>
        <v>0.24606804474746583</v>
      </c>
      <c r="D7" s="46">
        <f>SUM(D3:D6)</f>
        <v>55.58314786999999</v>
      </c>
      <c r="E7" s="59">
        <f>D7/$D$3</f>
        <v>0.23639782043148677</v>
      </c>
      <c r="F7" s="60">
        <f>+ROUND(D7,1)-ROUND(B7,1)</f>
        <v>0.10000000000000142</v>
      </c>
      <c r="G7" s="83">
        <f>IF(B7&lt;&gt;0,F7/B7,0)</f>
        <v>0.001802294540361243</v>
      </c>
    </row>
    <row r="10" spans="1:5" ht="12.75">
      <c r="A10" s="94" t="s">
        <v>78</v>
      </c>
      <c r="B10" s="152">
        <f>B2</f>
        <v>44651</v>
      </c>
      <c r="C10" s="152">
        <f>D2</f>
        <v>45016</v>
      </c>
      <c r="D10" s="97" t="str">
        <f>+F2</f>
        <v>Ch.</v>
      </c>
      <c r="E10" s="98" t="str">
        <f>+G2</f>
        <v>Ch. %</v>
      </c>
    </row>
    <row r="11" spans="1:5" ht="12.75">
      <c r="A11" s="53" t="s">
        <v>51</v>
      </c>
      <c r="B11" s="162">
        <v>1479.8360000000002</v>
      </c>
      <c r="C11" s="162">
        <v>1488.4520000000002</v>
      </c>
      <c r="D11" s="56">
        <f>C11-B11</f>
        <v>8.615999999999985</v>
      </c>
      <c r="E11" s="84">
        <f>C11/B11-1</f>
        <v>0.005822266791725594</v>
      </c>
    </row>
    <row r="12" spans="1:5" ht="12.75">
      <c r="A12" s="53" t="s">
        <v>58</v>
      </c>
      <c r="B12" s="164"/>
      <c r="C12" s="164"/>
      <c r="D12" s="56"/>
      <c r="E12" s="84"/>
    </row>
    <row r="13" spans="1:5" ht="12.75">
      <c r="A13" s="86" t="s">
        <v>59</v>
      </c>
      <c r="B13" s="157">
        <v>66.90795824224666</v>
      </c>
      <c r="C13" s="157">
        <v>66.10596011789119</v>
      </c>
      <c r="D13" s="56">
        <f>C13-B13</f>
        <v>-0.8019981243554781</v>
      </c>
      <c r="E13" s="84">
        <f>C13/B13-1</f>
        <v>-0.011986587925038261</v>
      </c>
    </row>
    <row r="14" spans="1:5" ht="12.75">
      <c r="A14" s="86" t="s">
        <v>60</v>
      </c>
      <c r="B14" s="157">
        <v>55.52514205915293</v>
      </c>
      <c r="C14" s="157">
        <v>54.451596142316745</v>
      </c>
      <c r="D14" s="56">
        <f>C14-B14</f>
        <v>-1.0735459168361814</v>
      </c>
      <c r="E14" s="84">
        <f>C14/B14-1</f>
        <v>-0.019334410989754747</v>
      </c>
    </row>
    <row r="15" spans="1:5" ht="12.75">
      <c r="A15" s="87" t="s">
        <v>61</v>
      </c>
      <c r="B15" s="88">
        <v>54.74425785711261</v>
      </c>
      <c r="C15" s="88">
        <v>54.39069606868328</v>
      </c>
      <c r="D15" s="67">
        <f>C15-B15</f>
        <v>-0.3535617884293245</v>
      </c>
      <c r="E15" s="89">
        <f>C15/B15-1</f>
        <v>-0.0064584269157900165</v>
      </c>
    </row>
    <row r="18" spans="1:10" ht="12.75">
      <c r="A18" s="99" t="s">
        <v>77</v>
      </c>
      <c r="B18" s="152">
        <f>B10</f>
        <v>44651</v>
      </c>
      <c r="C18" s="152">
        <f>C10</f>
        <v>45016</v>
      </c>
      <c r="D18" s="97" t="str">
        <f>+D10</f>
        <v>Ch.</v>
      </c>
      <c r="E18" s="98" t="str">
        <f>+E10</f>
        <v>Ch. %</v>
      </c>
      <c r="J18" s="90"/>
    </row>
    <row r="19" spans="1:5" s="33" customFormat="1" ht="12.75">
      <c r="A19" s="49" t="s">
        <v>50</v>
      </c>
      <c r="B19" s="69">
        <f>B7</f>
        <v>55.484826569999996</v>
      </c>
      <c r="C19" s="69">
        <f>D7</f>
        <v>55.58314786999999</v>
      </c>
      <c r="D19" s="51">
        <f>C19-B19</f>
        <v>0.09832129999999495</v>
      </c>
      <c r="E19" s="52">
        <f>C19/B19-1</f>
        <v>0.0017720394219120639</v>
      </c>
    </row>
    <row r="20" spans="1:5" ht="12.75">
      <c r="A20" s="53" t="s">
        <v>57</v>
      </c>
      <c r="B20" s="71">
        <f>+Electricity!B18</f>
        <v>375.14739534000046</v>
      </c>
      <c r="C20" s="71">
        <f>+Electricity!C18</f>
        <v>410.2293263900005</v>
      </c>
      <c r="D20" s="91">
        <f>C20-B20</f>
        <v>35.08193105000004</v>
      </c>
      <c r="E20" s="64">
        <f>C20/B20-1</f>
        <v>0.09351505964263684</v>
      </c>
    </row>
    <row r="21" spans="1:5" ht="12.75">
      <c r="A21" s="65" t="s">
        <v>54</v>
      </c>
      <c r="B21" s="92">
        <f>B19/B20</f>
        <v>0.147901404245959</v>
      </c>
      <c r="C21" s="92">
        <f>C19/C20</f>
        <v>0.1354928677555288</v>
      </c>
      <c r="D21" s="93"/>
      <c r="E21" s="74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75" customWidth="1"/>
    <col min="2" max="7" width="12.7109375" style="10" customWidth="1"/>
    <col min="8" max="16384" width="9.140625" style="10" customWidth="1"/>
  </cols>
  <sheetData>
    <row r="2" spans="1:7" ht="12.75">
      <c r="A2" s="106" t="s">
        <v>91</v>
      </c>
      <c r="B2" s="165">
        <v>44651</v>
      </c>
      <c r="C2" s="107" t="s">
        <v>0</v>
      </c>
      <c r="D2" s="165">
        <v>45016</v>
      </c>
      <c r="E2" s="108" t="s">
        <v>0</v>
      </c>
      <c r="F2" s="109" t="s">
        <v>94</v>
      </c>
      <c r="G2" s="110" t="s">
        <v>95</v>
      </c>
    </row>
    <row r="3" spans="1:7" s="33" customFormat="1" ht="12.75">
      <c r="A3" s="49" t="s">
        <v>48</v>
      </c>
      <c r="B3" s="158">
        <v>364.46209657</v>
      </c>
      <c r="C3" s="50">
        <f>B3/$B$3</f>
        <v>1</v>
      </c>
      <c r="D3" s="158">
        <v>414.62084163</v>
      </c>
      <c r="E3" s="50">
        <f>D3/$D$3</f>
        <v>1</v>
      </c>
      <c r="F3" s="169">
        <f>+ROUND(D3,1)-ROUND(B3,1)</f>
        <v>50.10000000000002</v>
      </c>
      <c r="G3" s="52">
        <f>IF(B3&lt;&gt;0,F3/B3,0)</f>
        <v>0.13746285408413553</v>
      </c>
    </row>
    <row r="4" spans="1:7" ht="12.75">
      <c r="A4" s="53" t="s">
        <v>49</v>
      </c>
      <c r="B4" s="159">
        <v>-231.83790662</v>
      </c>
      <c r="C4" s="50">
        <f>B4/$B$3</f>
        <v>-0.6361097870035226</v>
      </c>
      <c r="D4" s="159">
        <v>-268.1973158899999</v>
      </c>
      <c r="E4" s="50">
        <f>D4/$D$3</f>
        <v>-0.6468495766774172</v>
      </c>
      <c r="F4" s="170">
        <f>+ROUND(D4,1)-ROUND(B4,1)</f>
        <v>-36.39999999999998</v>
      </c>
      <c r="G4" s="55">
        <f>IF(B4&lt;&gt;0,F4/B4,0)</f>
        <v>0.1570062485927392</v>
      </c>
    </row>
    <row r="5" spans="1:7" ht="12.75">
      <c r="A5" s="53" t="s">
        <v>6</v>
      </c>
      <c r="B5" s="159">
        <v>-55.63153673</v>
      </c>
      <c r="C5" s="50">
        <f>B5/$B$3</f>
        <v>-0.15264011608766892</v>
      </c>
      <c r="D5" s="159">
        <v>-62.95429969999999</v>
      </c>
      <c r="E5" s="50">
        <f>D5/$D$3</f>
        <v>-0.1518358301828427</v>
      </c>
      <c r="F5" s="170">
        <f>+ROUND(D5,1)-ROUND(B5,1)</f>
        <v>-7.399999999999999</v>
      </c>
      <c r="G5" s="55">
        <f>IF(B5&lt;&gt;0,F5/B5,0)</f>
        <v>0.1330180763460639</v>
      </c>
    </row>
    <row r="6" spans="1:7" ht="12.75">
      <c r="A6" s="53" t="s">
        <v>9</v>
      </c>
      <c r="B6" s="160">
        <v>1.87644505</v>
      </c>
      <c r="C6" s="50">
        <f>B6/$B$3</f>
        <v>0.005148532776547869</v>
      </c>
      <c r="D6" s="160">
        <v>4.1216765099999995</v>
      </c>
      <c r="E6" s="50">
        <f>D6/$D$3</f>
        <v>0.009940832915674094</v>
      </c>
      <c r="F6" s="170">
        <f>+ROUND(D6,1)-ROUND(B6,1)</f>
        <v>2.1999999999999997</v>
      </c>
      <c r="G6" s="55">
        <f>IF(B6&lt;&gt;0,F6/B6,0)</f>
        <v>1.1724297495415599</v>
      </c>
    </row>
    <row r="7" spans="1:7" s="33" customFormat="1" ht="12.75">
      <c r="A7" s="57" t="s">
        <v>50</v>
      </c>
      <c r="B7" s="100">
        <f>SUM(B3:B6)</f>
        <v>78.86909827000002</v>
      </c>
      <c r="C7" s="59">
        <f>B7/$B$3</f>
        <v>0.21639862968535636</v>
      </c>
      <c r="D7" s="100">
        <f>SUM(D3:D6)</f>
        <v>87.59090255000007</v>
      </c>
      <c r="E7" s="59">
        <f>D7/$D$3</f>
        <v>0.21125542605541422</v>
      </c>
      <c r="F7" s="60">
        <f>+ROUND(D7,1)-ROUND(B7,1)</f>
        <v>8.699999999999989</v>
      </c>
      <c r="G7" s="83">
        <f>IF(B7&lt;&gt;0,F7/B7,0)</f>
        <v>0.11030936311984268</v>
      </c>
    </row>
    <row r="9" spans="1:7" ht="12.75">
      <c r="A9" s="111" t="s">
        <v>62</v>
      </c>
      <c r="B9" s="165">
        <f>B2</f>
        <v>44651</v>
      </c>
      <c r="C9" s="107" t="s">
        <v>0</v>
      </c>
      <c r="D9" s="165">
        <f>D2</f>
        <v>45016</v>
      </c>
      <c r="E9" s="108" t="s">
        <v>0</v>
      </c>
      <c r="F9" s="109" t="str">
        <f>+F2</f>
        <v>Ch.</v>
      </c>
      <c r="G9" s="110" t="str">
        <f>+G2</f>
        <v>Ch. %</v>
      </c>
    </row>
    <row r="10" spans="1:7" ht="12.75">
      <c r="A10" s="53" t="s">
        <v>63</v>
      </c>
      <c r="B10" s="63">
        <v>514.476791</v>
      </c>
      <c r="C10" s="101">
        <f>B10/$B$13</f>
        <v>0.29997737572939887</v>
      </c>
      <c r="D10" s="63">
        <v>527.5154879999999</v>
      </c>
      <c r="E10" s="101">
        <f>D10/$D$13</f>
        <v>0.25793629401652335</v>
      </c>
      <c r="F10" s="56">
        <f>D10-B10</f>
        <v>13.038696999999843</v>
      </c>
      <c r="G10" s="55">
        <f>D10/B10-1</f>
        <v>0.025343605830413063</v>
      </c>
    </row>
    <row r="11" spans="1:7" ht="12.75">
      <c r="A11" s="53" t="s">
        <v>64</v>
      </c>
      <c r="B11" s="63">
        <v>644.2297390000002</v>
      </c>
      <c r="C11" s="101">
        <f>B11/$B$13</f>
        <v>0.37563277849020715</v>
      </c>
      <c r="D11" s="63">
        <v>819.2654369999997</v>
      </c>
      <c r="E11" s="101">
        <f aca="true" t="shared" si="0" ref="E11:E20">D11/$D$13</f>
        <v>0.4005916327438853</v>
      </c>
      <c r="F11" s="56">
        <f aca="true" t="shared" si="1" ref="F11:F20">D11-B11</f>
        <v>175.03569799999946</v>
      </c>
      <c r="G11" s="55">
        <f aca="true" t="shared" si="2" ref="G11:G20">D11/B11-1</f>
        <v>0.2716976373547999</v>
      </c>
    </row>
    <row r="12" spans="1:7" ht="12.75" customHeight="1">
      <c r="A12" s="53" t="s">
        <v>65</v>
      </c>
      <c r="B12" s="63">
        <v>556.345446</v>
      </c>
      <c r="C12" s="101">
        <f>B12/$B$13</f>
        <v>0.3243898457803939</v>
      </c>
      <c r="D12" s="63">
        <v>698.35774</v>
      </c>
      <c r="E12" s="101">
        <f t="shared" si="0"/>
        <v>0.3414720732395914</v>
      </c>
      <c r="F12" s="56">
        <f t="shared" si="1"/>
        <v>142.012294</v>
      </c>
      <c r="G12" s="55">
        <f t="shared" si="2"/>
        <v>0.25525920095335874</v>
      </c>
    </row>
    <row r="13" spans="1:7" ht="12.75">
      <c r="A13" s="57" t="s">
        <v>66</v>
      </c>
      <c r="B13" s="102">
        <f>SUM(B10:B12)</f>
        <v>1715.0519760000004</v>
      </c>
      <c r="C13" s="103">
        <f>B13/$B$13</f>
        <v>1</v>
      </c>
      <c r="D13" s="102">
        <f>SUM(D10:D12)</f>
        <v>2045.1386649999995</v>
      </c>
      <c r="E13" s="103">
        <f t="shared" si="0"/>
        <v>1</v>
      </c>
      <c r="F13" s="60">
        <f t="shared" si="1"/>
        <v>330.08668899999907</v>
      </c>
      <c r="G13" s="104">
        <f t="shared" si="2"/>
        <v>0.1924645396286222</v>
      </c>
    </row>
    <row r="14" spans="1:7" ht="12.75">
      <c r="A14" s="53" t="s">
        <v>88</v>
      </c>
      <c r="B14" s="63">
        <v>162.51136400000001</v>
      </c>
      <c r="C14" s="101">
        <f>B14/$B$20</f>
        <v>0.09475594108758371</v>
      </c>
      <c r="D14" s="63">
        <v>151.56505199999998</v>
      </c>
      <c r="E14" s="101">
        <f t="shared" si="0"/>
        <v>0.07410991469373057</v>
      </c>
      <c r="F14" s="56">
        <f t="shared" si="1"/>
        <v>-10.946312000000034</v>
      </c>
      <c r="G14" s="84">
        <f t="shared" si="2"/>
        <v>-0.06735720955489632</v>
      </c>
    </row>
    <row r="15" spans="1:7" ht="12.75">
      <c r="A15" s="53" t="s">
        <v>67</v>
      </c>
      <c r="B15" s="63">
        <v>295.703067</v>
      </c>
      <c r="C15" s="101">
        <f aca="true" t="shared" si="3" ref="C15:C20">B15/$B$20</f>
        <v>0.17241638803837628</v>
      </c>
      <c r="D15" s="63">
        <v>315.263853</v>
      </c>
      <c r="E15" s="101">
        <f t="shared" si="0"/>
        <v>0.15415280068552226</v>
      </c>
      <c r="F15" s="56">
        <f t="shared" si="1"/>
        <v>19.560786000000007</v>
      </c>
      <c r="G15" s="84">
        <f t="shared" si="2"/>
        <v>0.06615009508846259</v>
      </c>
    </row>
    <row r="16" spans="1:7" ht="12.75">
      <c r="A16" s="53" t="s">
        <v>68</v>
      </c>
      <c r="B16" s="63">
        <v>133.685674</v>
      </c>
      <c r="C16" s="101">
        <f t="shared" si="3"/>
        <v>0.07794846795943404</v>
      </c>
      <c r="D16" s="63">
        <v>149.079366</v>
      </c>
      <c r="E16" s="101">
        <f t="shared" si="0"/>
        <v>0.07289450273045424</v>
      </c>
      <c r="F16" s="56">
        <f t="shared" si="1"/>
        <v>15.393691999999987</v>
      </c>
      <c r="G16" s="84">
        <f t="shared" si="2"/>
        <v>0.1151484040092432</v>
      </c>
    </row>
    <row r="17" spans="1:7" ht="12.75">
      <c r="A17" s="53" t="s">
        <v>69</v>
      </c>
      <c r="B17" s="63">
        <v>109.487</v>
      </c>
      <c r="C17" s="101">
        <f t="shared" si="3"/>
        <v>0.0638388815803446</v>
      </c>
      <c r="D17" s="63">
        <v>119.84467</v>
      </c>
      <c r="E17" s="101">
        <f t="shared" si="0"/>
        <v>0.058599777145184447</v>
      </c>
      <c r="F17" s="56">
        <f t="shared" si="1"/>
        <v>10.357669999999999</v>
      </c>
      <c r="G17" s="84">
        <f t="shared" si="2"/>
        <v>0.094601824874186</v>
      </c>
    </row>
    <row r="18" spans="1:7" ht="12.75">
      <c r="A18" s="53" t="s">
        <v>70</v>
      </c>
      <c r="B18" s="63">
        <v>373.24789300000003</v>
      </c>
      <c r="C18" s="101">
        <f>B18/$B$20</f>
        <v>0.21763065972526544</v>
      </c>
      <c r="D18" s="63">
        <v>445.545198</v>
      </c>
      <c r="E18" s="101">
        <f t="shared" si="0"/>
        <v>0.21785574035880845</v>
      </c>
      <c r="F18" s="56">
        <f t="shared" si="1"/>
        <v>72.297305</v>
      </c>
      <c r="G18" s="84">
        <f t="shared" si="2"/>
        <v>0.1936978248394292</v>
      </c>
    </row>
    <row r="19" spans="1:7" s="33" customFormat="1" ht="12.75">
      <c r="A19" s="53" t="s">
        <v>71</v>
      </c>
      <c r="B19" s="63">
        <v>640.4169779999999</v>
      </c>
      <c r="C19" s="101">
        <f t="shared" si="3"/>
        <v>0.373409661608996</v>
      </c>
      <c r="D19" s="63">
        <v>863.8405259999998</v>
      </c>
      <c r="E19" s="101">
        <f t="shared" si="0"/>
        <v>0.4223872643863002</v>
      </c>
      <c r="F19" s="56">
        <f t="shared" si="1"/>
        <v>223.42354799999998</v>
      </c>
      <c r="G19" s="84">
        <f t="shared" si="2"/>
        <v>0.34887199383399237</v>
      </c>
    </row>
    <row r="20" spans="1:7" ht="12.75">
      <c r="A20" s="57" t="s">
        <v>66</v>
      </c>
      <c r="B20" s="102">
        <f>SUM(B14:B19)</f>
        <v>1715.0519759999997</v>
      </c>
      <c r="C20" s="103">
        <f t="shared" si="3"/>
        <v>1</v>
      </c>
      <c r="D20" s="102">
        <f>SUM(D14:D19)</f>
        <v>2045.138665</v>
      </c>
      <c r="E20" s="103">
        <f t="shared" si="0"/>
        <v>1.0000000000000002</v>
      </c>
      <c r="F20" s="60">
        <f t="shared" si="1"/>
        <v>330.0866890000002</v>
      </c>
      <c r="G20" s="104">
        <f t="shared" si="2"/>
        <v>0.1924645396286231</v>
      </c>
    </row>
    <row r="22" spans="1:5" ht="12.75">
      <c r="A22" s="111" t="s">
        <v>77</v>
      </c>
      <c r="B22" s="165">
        <f>B9</f>
        <v>44651</v>
      </c>
      <c r="C22" s="165">
        <f>D9</f>
        <v>45016</v>
      </c>
      <c r="D22" s="109" t="str">
        <f>+F9</f>
        <v>Ch.</v>
      </c>
      <c r="E22" s="110" t="str">
        <f>+G9</f>
        <v>Ch. %</v>
      </c>
    </row>
    <row r="23" spans="1:7" ht="12.75">
      <c r="A23" s="49" t="s">
        <v>50</v>
      </c>
      <c r="B23" s="105">
        <f>B7</f>
        <v>78.86909827000002</v>
      </c>
      <c r="C23" s="69">
        <f>D7</f>
        <v>87.59090255000007</v>
      </c>
      <c r="D23" s="51">
        <f>C23-B23</f>
        <v>8.721804280000043</v>
      </c>
      <c r="E23" s="82">
        <f>C23/B23-1</f>
        <v>0.11058582475663492</v>
      </c>
      <c r="F23" s="33"/>
      <c r="G23" s="33"/>
    </row>
    <row r="24" spans="1:5" ht="12.75">
      <c r="A24" s="53" t="s">
        <v>53</v>
      </c>
      <c r="B24" s="71">
        <f>+Water!B20</f>
        <v>375.14739534000046</v>
      </c>
      <c r="C24" s="71">
        <f>+Water!C20</f>
        <v>410.2293263900005</v>
      </c>
      <c r="D24" s="91">
        <f>C24-B24</f>
        <v>35.08193105000004</v>
      </c>
      <c r="E24" s="64">
        <f>C24/B24-1</f>
        <v>0.09351505964263684</v>
      </c>
    </row>
    <row r="25" spans="1:5" ht="12.75">
      <c r="A25" s="65" t="s">
        <v>54</v>
      </c>
      <c r="B25" s="92">
        <f>B23/B24</f>
        <v>0.21023496164359623</v>
      </c>
      <c r="C25" s="92">
        <f>C23/C24</f>
        <v>0.2135169206960313</v>
      </c>
      <c r="D25" s="93"/>
      <c r="E25" s="74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  <ignoredError sqref="C13 C20 C14:C19 E14:E19 E13 E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75" customWidth="1"/>
    <col min="2" max="7" width="10.7109375" style="10" customWidth="1"/>
    <col min="8" max="16384" width="9.140625" style="10" customWidth="1"/>
  </cols>
  <sheetData>
    <row r="2" spans="1:7" ht="12.75">
      <c r="A2" s="115" t="s">
        <v>91</v>
      </c>
      <c r="B2" s="166">
        <v>44651</v>
      </c>
      <c r="C2" s="116" t="s">
        <v>0</v>
      </c>
      <c r="D2" s="166">
        <v>45016</v>
      </c>
      <c r="E2" s="117" t="s">
        <v>0</v>
      </c>
      <c r="F2" s="118" t="s">
        <v>94</v>
      </c>
      <c r="G2" s="119" t="s">
        <v>95</v>
      </c>
    </row>
    <row r="3" spans="1:7" ht="12.75">
      <c r="A3" s="49" t="s">
        <v>48</v>
      </c>
      <c r="B3" s="158">
        <v>44.21724441999999</v>
      </c>
      <c r="C3" s="50">
        <f>B3/$B$3</f>
        <v>1</v>
      </c>
      <c r="D3" s="158">
        <v>46.12967521</v>
      </c>
      <c r="E3" s="50">
        <f>D3/$D$3</f>
        <v>1</v>
      </c>
      <c r="F3" s="169">
        <f>+ROUND(D3,1)-ROUND(B3,1)</f>
        <v>1.8999999999999986</v>
      </c>
      <c r="G3" s="52">
        <f>IF(B3&lt;&gt;0,F3/B3,0)</f>
        <v>0.04296966093030903</v>
      </c>
    </row>
    <row r="4" spans="1:7" ht="12.75">
      <c r="A4" s="53" t="s">
        <v>49</v>
      </c>
      <c r="B4" s="159">
        <v>-31.354967490000003</v>
      </c>
      <c r="C4" s="50">
        <f>B4/$B$3</f>
        <v>-0.7091117481716652</v>
      </c>
      <c r="D4" s="159">
        <v>-32.385921419999995</v>
      </c>
      <c r="E4" s="50">
        <f>D4/$D$3</f>
        <v>-0.7020626369591123</v>
      </c>
      <c r="F4" s="170">
        <f>+ROUND(D4,1)-ROUND(B4,1)</f>
        <v>-1</v>
      </c>
      <c r="G4" s="55">
        <f>IF(B4&lt;&gt;0,F4/B4,0)</f>
        <v>0.03189287312509345</v>
      </c>
    </row>
    <row r="5" spans="1:7" ht="12.75">
      <c r="A5" s="53" t="s">
        <v>6</v>
      </c>
      <c r="B5" s="159">
        <v>-5.48839848</v>
      </c>
      <c r="C5" s="50">
        <f>B5/$B$3</f>
        <v>-0.12412348512422296</v>
      </c>
      <c r="D5" s="159">
        <v>-5.741007259999999</v>
      </c>
      <c r="E5" s="50">
        <f>D5/$D$3</f>
        <v>-0.12445366748984744</v>
      </c>
      <c r="F5" s="170">
        <f>+ROUND(D5,1)-ROUND(B5,1)</f>
        <v>-0.20000000000000018</v>
      </c>
      <c r="G5" s="55">
        <f>IF(B5&lt;&gt;0,F5/B5,0)</f>
        <v>0.03644050276757605</v>
      </c>
    </row>
    <row r="6" spans="1:7" s="33" customFormat="1" ht="12.75">
      <c r="A6" s="53" t="s">
        <v>9</v>
      </c>
      <c r="B6" s="160">
        <v>0.42935012000000006</v>
      </c>
      <c r="C6" s="50">
        <f>B6/$B$3</f>
        <v>0.009710015303572373</v>
      </c>
      <c r="D6" s="160">
        <v>0.7253836700000001</v>
      </c>
      <c r="E6" s="50">
        <f>D6/$D$3</f>
        <v>0.01572488136319571</v>
      </c>
      <c r="F6" s="170">
        <f>+ROUND(D6,1)-ROUND(B6,1)</f>
        <v>0.29999999999999993</v>
      </c>
      <c r="G6" s="55">
        <f>IF(B6&lt;&gt;0,F6/B6,0)</f>
        <v>0.6987304440487868</v>
      </c>
    </row>
    <row r="7" spans="1:7" ht="12.75">
      <c r="A7" s="57" t="s">
        <v>50</v>
      </c>
      <c r="B7" s="46">
        <f>SUM(B3:B6)</f>
        <v>7.803228569999989</v>
      </c>
      <c r="C7" s="59">
        <f>B7/$B$3</f>
        <v>0.1764747820076842</v>
      </c>
      <c r="D7" s="46">
        <f>SUM(D3:D6)</f>
        <v>8.728130200000006</v>
      </c>
      <c r="E7" s="59">
        <f>D7/$D$3</f>
        <v>0.1892085769142359</v>
      </c>
      <c r="F7" s="60">
        <f>D7-B7</f>
        <v>0.9249016300000168</v>
      </c>
      <c r="G7" s="83">
        <f>D7/B7-1</f>
        <v>0.11852807100331009</v>
      </c>
    </row>
    <row r="10" spans="1:5" ht="12.75">
      <c r="A10" s="115"/>
      <c r="B10" s="166">
        <f>B2</f>
        <v>44651</v>
      </c>
      <c r="C10" s="166">
        <f>D2</f>
        <v>45016</v>
      </c>
      <c r="D10" s="118" t="str">
        <f>+F2</f>
        <v>Ch.</v>
      </c>
      <c r="E10" s="119" t="str">
        <f>+G2</f>
        <v>Ch. %</v>
      </c>
    </row>
    <row r="11" spans="1:5" ht="12.75">
      <c r="A11" s="49" t="s">
        <v>72</v>
      </c>
      <c r="B11" s="85"/>
      <c r="C11" s="85"/>
      <c r="D11" s="91"/>
      <c r="E11" s="64"/>
    </row>
    <row r="12" spans="1:5" ht="12.75">
      <c r="A12" s="53" t="s">
        <v>73</v>
      </c>
      <c r="B12" s="157">
        <v>569.66</v>
      </c>
      <c r="C12" s="157">
        <v>617.666</v>
      </c>
      <c r="D12" s="56">
        <f>C12-B12</f>
        <v>48.006000000000085</v>
      </c>
      <c r="E12" s="55">
        <f>C12/B12-1</f>
        <v>0.08427131973457858</v>
      </c>
    </row>
    <row r="13" spans="1:5" ht="12.75">
      <c r="A13" s="65" t="s">
        <v>74</v>
      </c>
      <c r="B13" s="112">
        <v>187</v>
      </c>
      <c r="C13" s="112">
        <v>201</v>
      </c>
      <c r="D13" s="113">
        <f>C13-B13</f>
        <v>14</v>
      </c>
      <c r="E13" s="114">
        <f>C13/B13-1</f>
        <v>0.07486631016042788</v>
      </c>
    </row>
    <row r="16" spans="1:5" ht="12.75">
      <c r="A16" s="120" t="s">
        <v>77</v>
      </c>
      <c r="B16" s="166">
        <f>B10</f>
        <v>44651</v>
      </c>
      <c r="C16" s="166">
        <f>C10</f>
        <v>45016</v>
      </c>
      <c r="D16" s="118" t="str">
        <f>+D10</f>
        <v>Ch.</v>
      </c>
      <c r="E16" s="119" t="str">
        <f>+E10</f>
        <v>Ch. %</v>
      </c>
    </row>
    <row r="17" spans="1:5" ht="12.75">
      <c r="A17" s="49" t="s">
        <v>50</v>
      </c>
      <c r="B17" s="69">
        <f>B7</f>
        <v>7.803228569999989</v>
      </c>
      <c r="C17" s="69">
        <f>D7</f>
        <v>8.728130200000006</v>
      </c>
      <c r="D17" s="51">
        <f>C17-B17</f>
        <v>0.9249016300000168</v>
      </c>
      <c r="E17" s="52">
        <f>C17/B17-1</f>
        <v>0.11852807100331009</v>
      </c>
    </row>
    <row r="18" spans="1:5" ht="12.75">
      <c r="A18" s="53" t="s">
        <v>57</v>
      </c>
      <c r="B18" s="71">
        <f>+Waste!B24</f>
        <v>375.14739534000046</v>
      </c>
      <c r="C18" s="71">
        <f>+Waste!C24</f>
        <v>410.2293263900005</v>
      </c>
      <c r="D18" s="91">
        <f>C18-B18</f>
        <v>35.08193105000004</v>
      </c>
      <c r="E18" s="64">
        <f>C18/B18-1</f>
        <v>0.09351505964263684</v>
      </c>
    </row>
    <row r="19" spans="1:5" ht="12.75">
      <c r="A19" s="65" t="s">
        <v>54</v>
      </c>
      <c r="B19" s="92">
        <f>B17/B18</f>
        <v>0.02080043382129265</v>
      </c>
      <c r="C19" s="92">
        <f>C17/C18</f>
        <v>0.021276221953235662</v>
      </c>
      <c r="D19" s="93"/>
      <c r="E19" s="74"/>
    </row>
  </sheetData>
  <sheetProtection/>
  <printOptions/>
  <pageMargins left="0.75" right="0.75" top="1" bottom="1" header="0.5" footer="0.5"/>
  <pageSetup orientation="portrait" paperSize="9"/>
  <ignoredErrors>
    <ignoredError sqref="C6 B7 D7" formulaRange="1"/>
    <ignoredError sqref="C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2011-03-21T15:21:45Z</cp:lastPrinted>
  <dcterms:created xsi:type="dcterms:W3CDTF">2008-08-08T14:48:29Z</dcterms:created>
  <dcterms:modified xsi:type="dcterms:W3CDTF">2023-05-05T13:22:15Z</dcterms:modified>
  <cp:category/>
  <cp:version/>
  <cp:contentType/>
  <cp:contentStatus/>
</cp:coreProperties>
</file>