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5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<sst xmlns="http://schemas.openxmlformats.org/spreadsheetml/2006/main" count="176" uniqueCount="90">
  <si>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</si>
  <si>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</si>
  <si>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</si>
  <si>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</si>
  <si>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</si>
  <si>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</si>
  <si>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</si>
  <si>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</si>
  <si>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</si>
  <si>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</si>
  <si>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</si>
  <si>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</si>
  <si>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</si>
  <si>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</si>
  <si>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</si>
  <si>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</si>
  <si>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</si>
  <si>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</si>
  <si>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</si>
  <si>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</si>
  <si>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</si>
  <si>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</si>
  <si>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</si>
  <si>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</si>
  <si>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</si>
  <si>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</si>
  <si>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</si>
  <si>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</si>
  <si>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</si>
  <si>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</si>
  <si>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</si>
  <si>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</si>
  <si>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</si>
  <si>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</si>
  <si>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</si>
  <si>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</si>
  <si>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</si>
  <si>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</si>
  <si>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</si>
  <si>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</si>
  <si>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</si>
  <si>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</si>
  <si>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</si>
  <si>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</si>
  <si>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</si>
  <si>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</si>
  <si>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</si>
  <si>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</si>
  <si>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</si>
  <si>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</si>
  <si>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</si>
  <si>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</si>
  <si>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</si>
  <si>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</si>
  <si>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</si>
  <si>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</si>
  <si>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</si>
  <si>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</si>
  <si>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</si>
  <si>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</si>
  <si>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</si>
  <si>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</si>
  <si>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</si>
  <si>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</si>
  <si>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</si>
  <si>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</si>
  <si>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</si>
  <si>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</si>
  <si>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</si>
  <si>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</si>
  <si>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</si>
  <si>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Long term bank debts and bond emissions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</si>
  <si>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</si>
  <si>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</si>
  <si>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</si>
  <si>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</si>
  <si>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</si>
  <si>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</si>
  <si>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</si>
  <si>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</si>
  <si>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</si>
  <si>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30/06/2020</t>
  </si>
  <si>
    <t>30/06/2019</t>
  </si>
  <si>
    <t>31/12/2019</t>
  </si>
  <si>
    <t xml:space="preserve">Nominal amount - fair value put option </t>
  </si>
  <si>
    <t>Long term Financial debts adjusted</t>
  </si>
  <si>
    <t>Long term Net Financial debts adjusted</t>
  </si>
  <si>
    <t>Net financial debt (excluding put option)</t>
  </si>
  <si>
    <t>Net financial indebtedness with adjusted put option (Net debt adjusted)</t>
  </si>
  <si>
    <t>Net financial indebtedness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</si>
</sst>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#,##0.0;\(#,##0.0\)"/>
    <numFmt numFmtId="192" formatCode="0.000"/>
    <numFmt numFmtId="193" formatCode="0.0000"/>
    <numFmt numFmtId="194" formatCode="[$-410]dddd\ d\ mmmm\ yyyy"/>
    <numFmt numFmtId="195" formatCode="\(#,##0.0\);\+#,##0.0"/>
    <numFmt numFmtId="196" formatCode="\+#,##0;\(#,##0\)"/>
    <numFmt numFmtId="197" formatCode="\+0.0\ &quot;p.p&quot;;\(0.0\)\ &quot;p.p.&quot;"/>
    <numFmt numFmtId="198" formatCode="#,##0.0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8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78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91" fontId="9" fillId="34" borderId="0" xfId="46" applyNumberFormat="1" applyFont="1" applyFill="1" applyBorder="1" applyAlignment="1" applyProtection="1">
      <alignment vertical="center"/>
      <protection locked="0"/>
    </xf>
    <xf numFmtId="191" fontId="5" fillId="34" borderId="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vertical="center"/>
      <protection hidden="1"/>
    </xf>
    <xf numFmtId="191" fontId="9" fillId="34" borderId="1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horizontal="right" vertical="center"/>
      <protection hidden="1"/>
    </xf>
    <xf numFmtId="191" fontId="5" fillId="34" borderId="0" xfId="0" applyNumberFormat="1" applyFont="1" applyFill="1" applyAlignment="1">
      <alignment vertical="center"/>
    </xf>
    <xf numFmtId="191" fontId="10" fillId="34" borderId="0" xfId="0" applyNumberFormat="1" applyFont="1" applyFill="1" applyAlignment="1">
      <alignment vertical="center"/>
    </xf>
    <xf numFmtId="191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37" fontId="8" fillId="34" borderId="0" xfId="46" applyFont="1" applyFill="1" applyAlignment="1" applyProtection="1">
      <alignment horizontal="left"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78" fontId="49" fillId="35" borderId="11" xfId="46" applyNumberFormat="1" applyFont="1" applyFill="1" applyBorder="1" applyAlignment="1" applyProtection="1" quotePrefix="1">
      <alignment horizontal="right" vertical="center" wrapText="1"/>
      <protection/>
    </xf>
    <xf numFmtId="184" fontId="6" fillId="34" borderId="11" xfId="43" applyNumberFormat="1" applyFont="1" applyFill="1" applyBorder="1" applyAlignment="1" applyProtection="1">
      <alignment horizontal="center" vertical="center"/>
      <protection hidden="1"/>
    </xf>
    <xf numFmtId="187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9" fontId="5" fillId="34" borderId="0" xfId="0" applyNumberFormat="1" applyFont="1" applyFill="1" applyAlignment="1">
      <alignment vertical="center"/>
    </xf>
    <xf numFmtId="186" fontId="3" fillId="34" borderId="0" xfId="49" applyNumberFormat="1" applyFont="1" applyFill="1" applyBorder="1" applyAlignment="1">
      <alignment vertical="center" wrapText="1"/>
    </xf>
    <xf numFmtId="188" fontId="6" fillId="34" borderId="0" xfId="0" applyNumberFormat="1" applyFont="1" applyFill="1" applyBorder="1" applyAlignment="1">
      <alignment vertical="center" wrapText="1"/>
    </xf>
    <xf numFmtId="187" fontId="6" fillId="34" borderId="16" xfId="49" applyNumberFormat="1" applyFont="1" applyFill="1" applyBorder="1" applyAlignment="1">
      <alignment vertical="center" wrapText="1"/>
    </xf>
    <xf numFmtId="188" fontId="8" fillId="34" borderId="0" xfId="0" applyNumberFormat="1" applyFont="1" applyFill="1" applyBorder="1" applyAlignment="1">
      <alignment vertical="center" wrapText="1"/>
    </xf>
    <xf numFmtId="187" fontId="4" fillId="34" borderId="0" xfId="49" applyNumberFormat="1" applyFont="1" applyFill="1" applyBorder="1" applyAlignment="1">
      <alignment vertical="center" wrapText="1"/>
    </xf>
    <xf numFmtId="195" fontId="8" fillId="34" borderId="0" xfId="0" applyNumberFormat="1" applyFont="1" applyFill="1" applyBorder="1" applyAlignment="1">
      <alignment vertical="center" wrapText="1"/>
    </xf>
    <xf numFmtId="187" fontId="8" fillId="34" borderId="16" xfId="49" applyNumberFormat="1" applyFont="1" applyFill="1" applyBorder="1" applyAlignment="1">
      <alignment vertical="center" wrapText="1"/>
    </xf>
    <xf numFmtId="186" fontId="4" fillId="34" borderId="0" xfId="49" applyNumberFormat="1" applyFont="1" applyFill="1" applyBorder="1" applyAlignment="1">
      <alignment vertical="center" wrapText="1"/>
    </xf>
    <xf numFmtId="189" fontId="9" fillId="34" borderId="10" xfId="0" applyNumberFormat="1" applyFont="1" applyFill="1" applyBorder="1" applyAlignment="1">
      <alignment vertical="center"/>
    </xf>
    <xf numFmtId="186" fontId="3" fillId="34" borderId="10" xfId="49" applyNumberFormat="1" applyFont="1" applyFill="1" applyBorder="1" applyAlignment="1">
      <alignment vertical="center" wrapText="1"/>
    </xf>
    <xf numFmtId="188" fontId="6" fillId="34" borderId="10" xfId="0" applyNumberFormat="1" applyFont="1" applyFill="1" applyBorder="1" applyAlignment="1">
      <alignment vertical="center" wrapText="1"/>
    </xf>
    <xf numFmtId="187" fontId="6" fillId="34" borderId="15" xfId="49" applyNumberFormat="1" applyFont="1" applyFill="1" applyBorder="1" applyAlignment="1">
      <alignment vertical="center" wrapText="1"/>
    </xf>
    <xf numFmtId="188" fontId="8" fillId="34" borderId="0" xfId="43" applyNumberFormat="1" applyFont="1" applyFill="1" applyBorder="1" applyAlignment="1">
      <alignment vertical="center" wrapText="1"/>
    </xf>
    <xf numFmtId="187" fontId="4" fillId="34" borderId="16" xfId="49" applyNumberFormat="1" applyFont="1" applyFill="1" applyBorder="1" applyAlignment="1">
      <alignment vertical="center" wrapText="1"/>
    </xf>
    <xf numFmtId="189" fontId="5" fillId="34" borderId="11" xfId="0" applyNumberFormat="1" applyFont="1" applyFill="1" applyBorder="1" applyAlignment="1">
      <alignment vertical="center"/>
    </xf>
    <xf numFmtId="188" fontId="8" fillId="34" borderId="11" xfId="43" applyNumberFormat="1" applyFont="1" applyFill="1" applyBorder="1" applyAlignment="1">
      <alignment vertical="center" wrapText="1"/>
    </xf>
    <xf numFmtId="187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9" fontId="6" fillId="34" borderId="10" xfId="0" applyNumberFormat="1" applyFont="1" applyFill="1" applyBorder="1" applyAlignment="1">
      <alignment vertical="center" wrapText="1"/>
    </xf>
    <xf numFmtId="188" fontId="8" fillId="34" borderId="11" xfId="0" applyNumberFormat="1" applyFont="1" applyFill="1" applyBorder="1" applyAlignment="1">
      <alignment vertical="center" wrapText="1"/>
    </xf>
    <xf numFmtId="186" fontId="8" fillId="34" borderId="11" xfId="49" applyNumberFormat="1" applyFont="1" applyFill="1" applyBorder="1" applyAlignment="1">
      <alignment vertical="center" wrapText="1"/>
    </xf>
    <xf numFmtId="197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84" fontId="6" fillId="34" borderId="10" xfId="43" applyNumberFormat="1" applyFont="1" applyFill="1" applyBorder="1" applyAlignment="1">
      <alignment vertical="center" wrapText="1"/>
    </xf>
    <xf numFmtId="190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8" fontId="8" fillId="34" borderId="0" xfId="0" applyNumberFormat="1" applyFont="1" applyFill="1" applyBorder="1" applyAlignment="1">
      <alignment wrapText="1"/>
    </xf>
    <xf numFmtId="187" fontId="8" fillId="34" borderId="16" xfId="49" applyNumberFormat="1" applyFont="1" applyFill="1" applyBorder="1" applyAlignment="1">
      <alignment wrapText="1"/>
    </xf>
    <xf numFmtId="188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9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8" fontId="8" fillId="34" borderId="11" xfId="0" applyNumberFormat="1" applyFont="1" applyFill="1" applyBorder="1" applyAlignment="1">
      <alignment wrapText="1"/>
    </xf>
    <xf numFmtId="187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6" fontId="8" fillId="34" borderId="11" xfId="49" applyNumberFormat="1" applyFont="1" applyFill="1" applyBorder="1" applyAlignment="1">
      <alignment wrapText="1"/>
    </xf>
    <xf numFmtId="197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6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6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9" fontId="5" fillId="34" borderId="0" xfId="0" applyNumberFormat="1" applyFont="1" applyFill="1" applyBorder="1" applyAlignment="1">
      <alignment vertical="center"/>
    </xf>
    <xf numFmtId="187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84" fontId="4" fillId="34" borderId="0" xfId="43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wrapText="1"/>
    </xf>
    <xf numFmtId="190" fontId="5" fillId="34" borderId="0" xfId="0" applyNumberFormat="1" applyFont="1" applyFill="1" applyAlignment="1">
      <alignment vertical="center"/>
    </xf>
    <xf numFmtId="184" fontId="6" fillId="34" borderId="0" xfId="43" applyNumberFormat="1" applyFont="1" applyFill="1" applyAlignment="1">
      <alignment vertical="center" wrapText="1"/>
    </xf>
    <xf numFmtId="188" fontId="8" fillId="34" borderId="0" xfId="0" applyNumberFormat="1" applyFont="1" applyFill="1" applyAlignment="1">
      <alignment vertical="center" wrapText="1"/>
    </xf>
    <xf numFmtId="190" fontId="8" fillId="34" borderId="0" xfId="43" applyNumberFormat="1" applyFont="1" applyFill="1" applyAlignment="1">
      <alignment vertical="center" wrapText="1"/>
    </xf>
    <xf numFmtId="184" fontId="8" fillId="34" borderId="0" xfId="43" applyNumberFormat="1" applyFont="1" applyFill="1" applyAlignment="1">
      <alignment vertical="center" wrapText="1"/>
    </xf>
    <xf numFmtId="184" fontId="4" fillId="34" borderId="0" xfId="43" applyNumberFormat="1" applyFont="1" applyFill="1" applyAlignment="1">
      <alignment vertical="center" wrapText="1"/>
    </xf>
    <xf numFmtId="14" fontId="48" fillId="37" borderId="10" xfId="0" applyNumberFormat="1" applyFont="1" applyFill="1" applyBorder="1" applyAlignment="1">
      <alignment horizontal="right" vertical="center" wrapText="1"/>
    </xf>
    <xf numFmtId="14" fontId="48" fillId="38" borderId="10" xfId="0" applyNumberFormat="1" applyFont="1" applyFill="1" applyBorder="1" applyAlignment="1">
      <alignment horizontal="right" vertical="center" wrapText="1"/>
    </xf>
    <xf numFmtId="190" fontId="6" fillId="34" borderId="0" xfId="0" applyNumberFormat="1" applyFont="1" applyFill="1" applyAlignment="1">
      <alignment vertical="center" wrapText="1"/>
    </xf>
    <xf numFmtId="198" fontId="8" fillId="34" borderId="0" xfId="43" applyNumberFormat="1" applyFont="1" applyFill="1" applyAlignment="1">
      <alignment vertical="center" wrapText="1"/>
    </xf>
    <xf numFmtId="14" fontId="48" fillId="35" borderId="10" xfId="0" applyNumberFormat="1" applyFont="1" applyFill="1" applyBorder="1" applyAlignment="1">
      <alignment horizontal="right" vertical="center" wrapText="1"/>
    </xf>
    <xf numFmtId="189" fontId="6" fillId="34" borderId="0" xfId="0" applyNumberFormat="1" applyFont="1" applyFill="1" applyAlignment="1">
      <alignment vertical="center" wrapText="1"/>
    </xf>
    <xf numFmtId="14" fontId="48" fillId="39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191" fontId="8" fillId="34" borderId="0" xfId="43" applyNumberFormat="1" applyFont="1" applyFill="1" applyAlignment="1" applyProtection="1">
      <alignment horizontal="right" vertical="center"/>
      <protection hidden="1"/>
    </xf>
    <xf numFmtId="191" fontId="9" fillId="34" borderId="10" xfId="43" applyNumberFormat="1" applyFont="1" applyFill="1" applyBorder="1" applyAlignment="1" applyProtection="1">
      <alignment vertical="center"/>
      <protection locked="0"/>
    </xf>
    <xf numFmtId="191" fontId="6" fillId="34" borderId="10" xfId="43" applyNumberFormat="1" applyFont="1" applyFill="1" applyBorder="1" applyAlignment="1" applyProtection="1">
      <alignment horizontal="right" vertical="center"/>
      <protection hidden="1"/>
    </xf>
    <xf numFmtId="191" fontId="5" fillId="34" borderId="0" xfId="43" applyNumberFormat="1" applyFont="1" applyFill="1" applyAlignment="1" applyProtection="1">
      <alignment vertical="center"/>
      <protection locked="0"/>
    </xf>
    <xf numFmtId="191" fontId="6" fillId="34" borderId="0" xfId="43" applyNumberFormat="1" applyFont="1" applyFill="1" applyAlignment="1" applyProtection="1">
      <alignment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3" t="s">
        <v>21</v>
      </c>
      <c r="C4" s="14"/>
      <c r="D4" s="14"/>
    </row>
    <row r="5" spans="2:4" ht="11.25">
      <c r="B5" s="15" t="s">
        <v>0</v>
      </c>
      <c r="C5" s="16" t="s">
        <v>81</v>
      </c>
      <c r="D5" s="16" t="s">
        <v>82</v>
      </c>
    </row>
    <row r="6" spans="2:4" ht="12">
      <c r="B6" s="5" t="s">
        <v>8</v>
      </c>
      <c r="C6" s="17">
        <v>3402.3</v>
      </c>
      <c r="D6" s="17">
        <v>3371.6</v>
      </c>
    </row>
    <row r="7" spans="2:4" ht="11.25">
      <c r="B7" s="6" t="s">
        <v>9</v>
      </c>
      <c r="C7" s="18">
        <v>222.6</v>
      </c>
      <c r="D7" s="18">
        <v>249</v>
      </c>
    </row>
    <row r="8" spans="2:4" ht="11.25">
      <c r="B8" s="6" t="s">
        <v>10</v>
      </c>
      <c r="C8" s="19">
        <v>-1605.1</v>
      </c>
      <c r="D8" s="19">
        <v>-1699.2</v>
      </c>
    </row>
    <row r="9" spans="2:4" ht="11.25">
      <c r="B9" s="6" t="s">
        <v>12</v>
      </c>
      <c r="C9" s="18">
        <v>-1151</v>
      </c>
      <c r="D9" s="18">
        <v>-1075.1</v>
      </c>
    </row>
    <row r="10" spans="2:4" ht="11.25">
      <c r="B10" s="6" t="s">
        <v>11</v>
      </c>
      <c r="C10" s="18">
        <v>-290.9</v>
      </c>
      <c r="D10" s="18">
        <v>-286.6</v>
      </c>
    </row>
    <row r="11" spans="2:4" ht="11.25">
      <c r="B11" s="6" t="s">
        <v>13</v>
      </c>
      <c r="C11" s="18">
        <v>-264</v>
      </c>
      <c r="D11" s="18">
        <v>-257</v>
      </c>
    </row>
    <row r="12" spans="2:4" ht="11.25">
      <c r="B12" s="6" t="s">
        <v>14</v>
      </c>
      <c r="C12" s="18">
        <v>-32.5</v>
      </c>
      <c r="D12" s="18">
        <v>-29.8</v>
      </c>
    </row>
    <row r="13" spans="2:4" ht="11.25">
      <c r="B13" s="6" t="s">
        <v>15</v>
      </c>
      <c r="C13" s="18">
        <v>14.3</v>
      </c>
      <c r="D13" s="18">
        <v>16</v>
      </c>
    </row>
    <row r="14" spans="2:4" ht="11.25">
      <c r="B14" s="6"/>
      <c r="C14" s="19"/>
      <c r="D14" s="19"/>
    </row>
    <row r="15" spans="2:4" ht="12">
      <c r="B15" s="7" t="s">
        <v>16</v>
      </c>
      <c r="C15" s="20">
        <f>SUM(C6:C13)</f>
        <v>295.7000000000002</v>
      </c>
      <c r="D15" s="20">
        <f>SUM(D6:D13)</f>
        <v>288.8999999999999</v>
      </c>
    </row>
    <row r="16" spans="2:4" ht="11.25">
      <c r="B16" s="6"/>
      <c r="C16" s="22"/>
      <c r="D16" s="22"/>
    </row>
    <row r="17" spans="2:4" ht="11.25">
      <c r="B17" s="6" t="s">
        <v>17</v>
      </c>
      <c r="C17" s="21">
        <v>3.7</v>
      </c>
      <c r="D17" s="21">
        <v>6.5</v>
      </c>
    </row>
    <row r="18" spans="2:4" ht="11.25">
      <c r="B18" s="6" t="s">
        <v>18</v>
      </c>
      <c r="C18" s="21">
        <v>30.9</v>
      </c>
      <c r="D18" s="21">
        <v>67.8</v>
      </c>
    </row>
    <row r="19" spans="2:4" ht="11.25">
      <c r="B19" s="6" t="s">
        <v>19</v>
      </c>
      <c r="C19" s="21">
        <v>-90.8</v>
      </c>
      <c r="D19" s="21">
        <v>-119.2</v>
      </c>
    </row>
    <row r="20" spans="2:4" ht="11.25">
      <c r="B20" s="8" t="s">
        <v>70</v>
      </c>
      <c r="C20" s="22"/>
      <c r="D20" s="22"/>
    </row>
    <row r="21" spans="2:4" ht="12">
      <c r="B21" s="7" t="s">
        <v>65</v>
      </c>
      <c r="C21" s="20">
        <f>SUM(C17:C19)</f>
        <v>-56.199999999999996</v>
      </c>
      <c r="D21" s="20">
        <f>SUM(D17:D19)</f>
        <v>-44.900000000000006</v>
      </c>
    </row>
    <row r="22" spans="2:4" ht="11.25">
      <c r="B22" s="6"/>
      <c r="C22" s="22"/>
      <c r="D22" s="22"/>
    </row>
    <row r="23" spans="2:4" ht="11.25">
      <c r="B23" s="6" t="s">
        <v>72</v>
      </c>
      <c r="C23" s="21">
        <v>0</v>
      </c>
      <c r="D23" s="21">
        <v>0</v>
      </c>
    </row>
    <row r="24" spans="2:4" ht="11.25">
      <c r="B24" s="6"/>
      <c r="C24" s="22"/>
      <c r="D24" s="22"/>
    </row>
    <row r="25" spans="2:4" ht="12">
      <c r="B25" s="7" t="s">
        <v>20</v>
      </c>
      <c r="C25" s="20">
        <f>C15+C21+C23</f>
        <v>239.50000000000023</v>
      </c>
      <c r="D25" s="20">
        <f>D15+D21+D23</f>
        <v>243.99999999999991</v>
      </c>
    </row>
    <row r="26" spans="2:4" ht="12">
      <c r="B26" s="9"/>
      <c r="C26" s="17"/>
      <c r="D26" s="17"/>
    </row>
    <row r="27" spans="2:4" ht="11.25">
      <c r="B27" s="6" t="s">
        <v>49</v>
      </c>
      <c r="C27" s="21">
        <v>-64.6</v>
      </c>
      <c r="D27" s="21">
        <v>-70.1</v>
      </c>
    </row>
    <row r="28" spans="3:4" ht="11.25">
      <c r="C28" s="22"/>
      <c r="D28" s="22"/>
    </row>
    <row r="29" spans="2:4" ht="12">
      <c r="B29" s="7" t="s">
        <v>50</v>
      </c>
      <c r="C29" s="20">
        <f>C25+C27</f>
        <v>174.90000000000023</v>
      </c>
      <c r="D29" s="20">
        <f>D25+D27</f>
        <v>173.89999999999992</v>
      </c>
    </row>
    <row r="30" spans="2:4" ht="6" customHeight="1">
      <c r="B30" s="10"/>
      <c r="C30" s="17"/>
      <c r="D30" s="17"/>
    </row>
    <row r="31" spans="2:4" ht="11.25">
      <c r="B31" s="11" t="s">
        <v>66</v>
      </c>
      <c r="C31" s="23"/>
      <c r="D31" s="23"/>
    </row>
    <row r="32" spans="2:4" ht="11.25">
      <c r="B32" s="6" t="s">
        <v>67</v>
      </c>
      <c r="C32" s="18">
        <f>+C29-C33</f>
        <v>166.20000000000024</v>
      </c>
      <c r="D32" s="18">
        <f>+D29-D33</f>
        <v>166.19999999999993</v>
      </c>
    </row>
    <row r="33" spans="2:4" ht="11.25">
      <c r="B33" s="12" t="s">
        <v>68</v>
      </c>
      <c r="C33" s="24">
        <v>8.7</v>
      </c>
      <c r="D33" s="24">
        <v>7.7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5:D15" formulaRange="1" unlockedFormula="1"/>
    <ignoredError sqref="C16:D16 C20:D26 C28:D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33"/>
      <c r="B5" s="34" t="s">
        <v>73</v>
      </c>
      <c r="C5" s="35" t="s">
        <v>81</v>
      </c>
      <c r="D5" s="35" t="s">
        <v>83</v>
      </c>
    </row>
    <row r="6" spans="1:4" ht="12">
      <c r="A6" s="25" t="s">
        <v>2</v>
      </c>
      <c r="B6" s="27" t="s">
        <v>22</v>
      </c>
      <c r="C6" s="36">
        <v>705.5</v>
      </c>
      <c r="D6" s="36">
        <v>364</v>
      </c>
    </row>
    <row r="7" spans="2:4" ht="11.25">
      <c r="B7" s="28"/>
      <c r="C7" s="29"/>
      <c r="D7" s="29"/>
    </row>
    <row r="8" spans="1:4" s="26" customFormat="1" ht="12">
      <c r="A8" s="25" t="s">
        <v>3</v>
      </c>
      <c r="B8" s="27" t="s">
        <v>23</v>
      </c>
      <c r="C8" s="30">
        <v>48</v>
      </c>
      <c r="D8" s="30">
        <v>70.1</v>
      </c>
    </row>
    <row r="9" spans="2:4" ht="11.25">
      <c r="B9" s="28"/>
      <c r="C9" s="29"/>
      <c r="D9" s="29"/>
    </row>
    <row r="10" spans="2:4" ht="11.25">
      <c r="B10" s="28" t="s">
        <v>24</v>
      </c>
      <c r="C10" s="145">
        <v>-317</v>
      </c>
      <c r="D10" s="145">
        <v>-111.5</v>
      </c>
    </row>
    <row r="11" spans="2:4" ht="11.25">
      <c r="B11" s="28" t="s">
        <v>25</v>
      </c>
      <c r="C11" s="145">
        <v>-55.6</v>
      </c>
      <c r="D11" s="145">
        <v>-63.1</v>
      </c>
    </row>
    <row r="12" spans="2:4" ht="11.25">
      <c r="B12" s="28" t="s">
        <v>26</v>
      </c>
      <c r="C12" s="145">
        <v>-75.5</v>
      </c>
      <c r="D12" s="145">
        <v>-130.9</v>
      </c>
    </row>
    <row r="13" spans="2:4" ht="11.25">
      <c r="B13" s="28" t="s">
        <v>27</v>
      </c>
      <c r="C13" s="145">
        <v>-18.9</v>
      </c>
      <c r="D13" s="145">
        <v>-19.4</v>
      </c>
    </row>
    <row r="14" spans="1:4" ht="12">
      <c r="A14" s="25" t="s">
        <v>4</v>
      </c>
      <c r="B14" s="27" t="s">
        <v>28</v>
      </c>
      <c r="C14" s="146">
        <f>+C10+C11+C12+C13</f>
        <v>-467</v>
      </c>
      <c r="D14" s="146">
        <f>+D10+D11+D12+D13</f>
        <v>-324.9</v>
      </c>
    </row>
    <row r="15" spans="2:4" ht="11.25">
      <c r="B15" s="28"/>
      <c r="C15" s="145"/>
      <c r="D15" s="145"/>
    </row>
    <row r="16" spans="1:4" ht="12">
      <c r="A16" s="25" t="s">
        <v>5</v>
      </c>
      <c r="B16" s="27" t="s">
        <v>29</v>
      </c>
      <c r="C16" s="147">
        <f>+C14+C8+C6</f>
        <v>286.5</v>
      </c>
      <c r="D16" s="147">
        <f>+D14+D8+D6</f>
        <v>109.20000000000002</v>
      </c>
    </row>
    <row r="17" spans="2:4" ht="12">
      <c r="B17" s="31"/>
      <c r="C17" s="145"/>
      <c r="D17" s="145"/>
    </row>
    <row r="18" spans="1:4" ht="12">
      <c r="A18" s="25" t="s">
        <v>6</v>
      </c>
      <c r="B18" s="27" t="s">
        <v>30</v>
      </c>
      <c r="C18" s="147">
        <v>136.7</v>
      </c>
      <c r="D18" s="147">
        <v>135.3</v>
      </c>
    </row>
    <row r="19" spans="2:4" ht="11.25">
      <c r="B19" s="28"/>
      <c r="C19" s="145"/>
      <c r="D19" s="145"/>
    </row>
    <row r="20" spans="2:4" ht="11.25">
      <c r="B20" s="28" t="s">
        <v>71</v>
      </c>
      <c r="C20" s="148">
        <v>-2809.7</v>
      </c>
      <c r="D20" s="148">
        <v>-2815.1</v>
      </c>
    </row>
    <row r="21" spans="2:4" ht="11.25">
      <c r="B21" s="28" t="s">
        <v>31</v>
      </c>
      <c r="C21" s="148">
        <v>-26.2</v>
      </c>
      <c r="D21" s="148">
        <v>-20.2</v>
      </c>
    </row>
    <row r="22" spans="2:4" ht="11.25">
      <c r="B22" s="28" t="s">
        <v>32</v>
      </c>
      <c r="C22" s="148">
        <v>-70.1</v>
      </c>
      <c r="D22" s="148">
        <v>-76.1</v>
      </c>
    </row>
    <row r="23" spans="1:4" ht="12">
      <c r="A23" s="25" t="s">
        <v>7</v>
      </c>
      <c r="B23" s="27" t="s">
        <v>85</v>
      </c>
      <c r="C23" s="146">
        <f>SUM(C20:C22)</f>
        <v>-2905.9999999999995</v>
      </c>
      <c r="D23" s="146">
        <f>SUM(D20:D22)</f>
        <v>-2911.3999999999996</v>
      </c>
    </row>
    <row r="24" spans="2:4" ht="12">
      <c r="B24" s="32"/>
      <c r="C24" s="146"/>
      <c r="D24" s="146"/>
    </row>
    <row r="25" spans="1:4" ht="12">
      <c r="A25" s="25" t="s">
        <v>51</v>
      </c>
      <c r="B25" s="27" t="s">
        <v>86</v>
      </c>
      <c r="C25" s="146">
        <f>C18+C23</f>
        <v>-2769.2999999999997</v>
      </c>
      <c r="D25" s="146">
        <f>D18+D23</f>
        <v>-2776.0999999999995</v>
      </c>
    </row>
    <row r="26" spans="2:4" ht="12">
      <c r="B26" s="32"/>
      <c r="C26" s="146"/>
      <c r="D26" s="146"/>
    </row>
    <row r="27" spans="1:4" ht="12">
      <c r="A27" s="25" t="s">
        <v>52</v>
      </c>
      <c r="B27" s="27" t="s">
        <v>87</v>
      </c>
      <c r="C27" s="146">
        <f>C16+C25</f>
        <v>-2482.7999999999997</v>
      </c>
      <c r="D27" s="146">
        <f>D16+D25</f>
        <v>-2666.8999999999996</v>
      </c>
    </row>
    <row r="28" spans="2:4" ht="12">
      <c r="B28" s="32"/>
      <c r="C28" s="149"/>
      <c r="D28" s="149"/>
    </row>
    <row r="29" spans="2:4" ht="11.25">
      <c r="B29" s="4" t="s">
        <v>84</v>
      </c>
      <c r="C29" s="148">
        <v>-459.2</v>
      </c>
      <c r="D29" s="148">
        <v>-450.6</v>
      </c>
    </row>
    <row r="30" spans="1:4" ht="24">
      <c r="A30" s="25"/>
      <c r="B30" s="7" t="s">
        <v>88</v>
      </c>
      <c r="C30" s="146">
        <f>+C27+C29</f>
        <v>-2941.9999999999995</v>
      </c>
      <c r="D30" s="146">
        <f>+D27+D29</f>
        <v>-3117.4999999999995</v>
      </c>
    </row>
    <row r="31" spans="3:4" ht="11.25">
      <c r="C31" s="22"/>
      <c r="D31" s="22"/>
    </row>
    <row r="32" spans="2:4" ht="11.25">
      <c r="B32" s="4" t="s">
        <v>84</v>
      </c>
      <c r="C32" s="148">
        <v>-141.6</v>
      </c>
      <c r="D32" s="148">
        <v>-156.7</v>
      </c>
    </row>
    <row r="33" spans="1:4" ht="12">
      <c r="A33" s="25"/>
      <c r="B33" s="7" t="s">
        <v>89</v>
      </c>
      <c r="C33" s="146">
        <f>+C30+C32</f>
        <v>-3083.5999999999995</v>
      </c>
      <c r="D33" s="146">
        <f>+D30+D32</f>
        <v>-3274.1999999999994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23:D27 C30:D3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06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38" t="s">
        <v>77</v>
      </c>
      <c r="B3" s="137">
        <v>44012</v>
      </c>
      <c r="C3" s="40" t="s">
        <v>1</v>
      </c>
      <c r="D3" s="137">
        <v>43646</v>
      </c>
      <c r="E3" s="41" t="s">
        <v>1</v>
      </c>
      <c r="F3" s="42" t="s">
        <v>55</v>
      </c>
      <c r="G3" s="43" t="s">
        <v>56</v>
      </c>
    </row>
    <row r="4" spans="1:7" ht="12">
      <c r="A4" s="93" t="s">
        <v>35</v>
      </c>
      <c r="B4" s="132">
        <v>1634.5644578099998</v>
      </c>
      <c r="C4" s="47">
        <f>B4/$B$4</f>
        <v>1</v>
      </c>
      <c r="D4" s="132">
        <v>1502.0116910000004</v>
      </c>
      <c r="E4" s="47">
        <f>D4/$D$4</f>
        <v>1</v>
      </c>
      <c r="F4" s="48">
        <f>B4-D4</f>
        <v>132.5527668099994</v>
      </c>
      <c r="G4" s="49">
        <f>B4/D4-1</f>
        <v>0.08825015650960033</v>
      </c>
    </row>
    <row r="5" spans="1:15" ht="12">
      <c r="A5" s="94" t="s">
        <v>33</v>
      </c>
      <c r="B5" s="133">
        <v>-1378.90976781</v>
      </c>
      <c r="C5" s="51">
        <f>B5/$B$4</f>
        <v>-0.8435946109200688</v>
      </c>
      <c r="D5" s="133">
        <v>-1251.52292232</v>
      </c>
      <c r="E5" s="51">
        <f>D5/$D$4</f>
        <v>-0.8332311458153621</v>
      </c>
      <c r="F5" s="52">
        <f>B5-D5</f>
        <v>-127.38684549000004</v>
      </c>
      <c r="G5" s="53">
        <f>B5/D5-1</f>
        <v>0.10178546730399285</v>
      </c>
      <c r="H5" s="106"/>
      <c r="I5" s="106"/>
      <c r="J5" s="106"/>
      <c r="K5" s="106"/>
      <c r="L5" s="106"/>
      <c r="M5" s="106"/>
      <c r="N5" s="106"/>
      <c r="O5" s="106"/>
    </row>
    <row r="6" spans="1:15" s="106" customFormat="1" ht="12">
      <c r="A6" s="94" t="s">
        <v>11</v>
      </c>
      <c r="B6" s="133">
        <v>-59.51890885</v>
      </c>
      <c r="C6" s="51">
        <f>B6/$B$4</f>
        <v>-0.036412702212884174</v>
      </c>
      <c r="D6" s="133">
        <v>-60.016960260000005</v>
      </c>
      <c r="E6" s="51">
        <f>D6/$D$4</f>
        <v>-0.03995771845160691</v>
      </c>
      <c r="F6" s="52">
        <f>B6-D6</f>
        <v>0.4980514100000022</v>
      </c>
      <c r="G6" s="53">
        <f>B6/D6-1</f>
        <v>-0.008298511084906535</v>
      </c>
      <c r="H6" s="3"/>
      <c r="I6" s="3"/>
      <c r="J6" s="3"/>
      <c r="K6" s="3"/>
      <c r="L6" s="3"/>
      <c r="M6" s="3"/>
      <c r="N6" s="3"/>
      <c r="O6" s="3"/>
    </row>
    <row r="7" spans="1:7" ht="11.25">
      <c r="A7" s="94" t="s">
        <v>15</v>
      </c>
      <c r="B7" s="134">
        <v>4.62330678</v>
      </c>
      <c r="C7" s="54">
        <f>B7/$B$4</f>
        <v>0.0028284640338958164</v>
      </c>
      <c r="D7" s="134">
        <v>5.11456508</v>
      </c>
      <c r="E7" s="54">
        <f>D7/$D$4</f>
        <v>0.0034051433225495437</v>
      </c>
      <c r="F7" s="50">
        <f>B7-D7</f>
        <v>-0.49125830000000015</v>
      </c>
      <c r="G7" s="53">
        <f>B7/D7-1</f>
        <v>-0.09605084544158349</v>
      </c>
    </row>
    <row r="8" spans="1:7" ht="12">
      <c r="A8" s="98" t="s">
        <v>34</v>
      </c>
      <c r="B8" s="55">
        <f>SUM(B4:B7)</f>
        <v>200.75908792999985</v>
      </c>
      <c r="C8" s="56">
        <f>B8/$B$4</f>
        <v>0.12282115090094287</v>
      </c>
      <c r="D8" s="55">
        <f>SUM(D4:D7)</f>
        <v>195.58637350000046</v>
      </c>
      <c r="E8" s="56">
        <f>D8/$D$4</f>
        <v>0.13021627905558053</v>
      </c>
      <c r="F8" s="57">
        <f>B8-D8</f>
        <v>5.172714429999388</v>
      </c>
      <c r="G8" s="58">
        <f>B8/D8-1</f>
        <v>0.026447212745111637</v>
      </c>
    </row>
    <row r="9" spans="8:15" ht="12">
      <c r="H9" s="106"/>
      <c r="I9" s="106"/>
      <c r="J9" s="106"/>
      <c r="K9" s="106"/>
      <c r="L9" s="106"/>
      <c r="M9" s="106"/>
      <c r="N9" s="106"/>
      <c r="O9" s="106"/>
    </row>
    <row r="10" spans="1:5" ht="15" customHeight="1">
      <c r="A10" s="38" t="s">
        <v>57</v>
      </c>
      <c r="B10" s="137">
        <f>B3</f>
        <v>44012</v>
      </c>
      <c r="C10" s="137">
        <f>D3</f>
        <v>43646</v>
      </c>
      <c r="D10" s="39" t="s">
        <v>55</v>
      </c>
      <c r="E10" s="44" t="s">
        <v>56</v>
      </c>
    </row>
    <row r="11" spans="1:5" ht="11.25">
      <c r="A11" s="94" t="s">
        <v>58</v>
      </c>
      <c r="B11" s="135">
        <v>1449.4523874659794</v>
      </c>
      <c r="C11" s="135">
        <v>1784.9266374060774</v>
      </c>
      <c r="D11" s="59">
        <f>B11-C11</f>
        <v>-335.47424994009793</v>
      </c>
      <c r="E11" s="53">
        <f>B11/C11-1</f>
        <v>-0.1879484808561218</v>
      </c>
    </row>
    <row r="12" spans="1:5" ht="11.25">
      <c r="A12" s="94" t="s">
        <v>60</v>
      </c>
      <c r="B12" s="135">
        <v>5996.350898070775</v>
      </c>
      <c r="C12" s="135">
        <v>4215.161111697364</v>
      </c>
      <c r="D12" s="59">
        <f>B12-C12</f>
        <v>1781.1897863734112</v>
      </c>
      <c r="E12" s="53">
        <f>B12/C12-1</f>
        <v>0.42256742724032215</v>
      </c>
    </row>
    <row r="13" spans="1:5" ht="11.25">
      <c r="A13" s="127" t="s">
        <v>36</v>
      </c>
      <c r="B13" s="136">
        <v>4253.8</v>
      </c>
      <c r="C13" s="136">
        <v>2833.2</v>
      </c>
      <c r="D13" s="59">
        <f>B13-C13</f>
        <v>1420.6000000000004</v>
      </c>
      <c r="E13" s="60">
        <f>B13/C13-1</f>
        <v>0.5014118311449953</v>
      </c>
    </row>
    <row r="14" spans="1:5" ht="11.25">
      <c r="A14" s="107" t="s">
        <v>59</v>
      </c>
      <c r="B14" s="61">
        <v>262.7626361187291</v>
      </c>
      <c r="C14" s="61">
        <v>303.84855586559064</v>
      </c>
      <c r="D14" s="62">
        <f>B14-C14</f>
        <v>-41.08591974686152</v>
      </c>
      <c r="E14" s="63">
        <f>B14/C14-1</f>
        <v>-0.13521841375818866</v>
      </c>
    </row>
    <row r="15" spans="1:5" ht="11.25">
      <c r="A15" s="128"/>
      <c r="B15" s="129"/>
      <c r="C15" s="129"/>
      <c r="D15" s="130"/>
      <c r="E15" s="37"/>
    </row>
    <row r="16" spans="1:5" ht="12">
      <c r="A16" s="45" t="s">
        <v>61</v>
      </c>
      <c r="B16" s="137">
        <f>B10</f>
        <v>44012</v>
      </c>
      <c r="C16" s="137">
        <f>C10</f>
        <v>43646</v>
      </c>
      <c r="D16" s="39" t="s">
        <v>55</v>
      </c>
      <c r="E16" s="44" t="s">
        <v>56</v>
      </c>
    </row>
    <row r="17" spans="1:7" s="106" customFormat="1" ht="12">
      <c r="A17" s="93" t="s">
        <v>34</v>
      </c>
      <c r="B17" s="101">
        <f>B8</f>
        <v>200.75908792999985</v>
      </c>
      <c r="C17" s="101">
        <f>D8</f>
        <v>195.58637350000046</v>
      </c>
      <c r="D17" s="95">
        <f>B17-C17</f>
        <v>5.172714429999388</v>
      </c>
      <c r="E17" s="96">
        <f>B17/C17-1</f>
        <v>0.026447212745111637</v>
      </c>
      <c r="F17" s="3"/>
      <c r="G17" s="3"/>
    </row>
    <row r="18" spans="1:5" ht="11.25">
      <c r="A18" s="94" t="s">
        <v>62</v>
      </c>
      <c r="B18" s="46">
        <v>559.6876843500002</v>
      </c>
      <c r="C18" s="46">
        <v>545.8673957200004</v>
      </c>
      <c r="D18" s="95">
        <f>B18-C18</f>
        <v>13.820288629999709</v>
      </c>
      <c r="E18" s="96">
        <f>B18/C18-1</f>
        <v>0.02531803280130096</v>
      </c>
    </row>
    <row r="19" spans="1:5" ht="11.25">
      <c r="A19" s="107" t="s">
        <v>63</v>
      </c>
      <c r="B19" s="108">
        <f>+B17/B18</f>
        <v>0.35869841975021083</v>
      </c>
      <c r="C19" s="108">
        <f>+C17/C18</f>
        <v>0.3583038207329118</v>
      </c>
      <c r="D19" s="109">
        <f>+(B19-C19)*100</f>
        <v>0.039459901729904656</v>
      </c>
      <c r="E19" s="11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06"/>
    </row>
    <row r="3" spans="1:7" ht="12">
      <c r="A3" s="64" t="s">
        <v>77</v>
      </c>
      <c r="B3" s="138">
        <f>+Gas!B3</f>
        <v>44012</v>
      </c>
      <c r="C3" s="65" t="s">
        <v>1</v>
      </c>
      <c r="D3" s="138">
        <f>+Gas!D3</f>
        <v>43646</v>
      </c>
      <c r="E3" s="65" t="s">
        <v>1</v>
      </c>
      <c r="F3" s="66" t="s">
        <v>55</v>
      </c>
      <c r="G3" s="67" t="s">
        <v>56</v>
      </c>
    </row>
    <row r="4" spans="1:7" ht="12">
      <c r="A4" s="93" t="s">
        <v>35</v>
      </c>
      <c r="B4" s="139">
        <v>1097.2784802300002</v>
      </c>
      <c r="C4" s="47">
        <f>B4/$B$4</f>
        <v>1</v>
      </c>
      <c r="D4" s="139">
        <v>1208.3697177600002</v>
      </c>
      <c r="E4" s="47">
        <f>+D4/D$4</f>
        <v>1</v>
      </c>
      <c r="F4" s="48">
        <f>B4-D4</f>
        <v>-111.09123752999994</v>
      </c>
      <c r="G4" s="49">
        <f>B4/D4-1</f>
        <v>-0.09193480761495243</v>
      </c>
    </row>
    <row r="5" spans="1:7" ht="11.25">
      <c r="A5" s="94" t="s">
        <v>33</v>
      </c>
      <c r="B5" s="133">
        <v>-979.4412573200002</v>
      </c>
      <c r="C5" s="51">
        <f>B5/$B$4</f>
        <v>-0.892609556249294</v>
      </c>
      <c r="D5" s="133">
        <v>-1103.3365897900003</v>
      </c>
      <c r="E5" s="51">
        <f>+D5/D$4</f>
        <v>-0.9130786493353179</v>
      </c>
      <c r="F5" s="52">
        <f>B5-D5</f>
        <v>123.89533247000008</v>
      </c>
      <c r="G5" s="53">
        <f>B5/D5-1</f>
        <v>-0.11229151069265386</v>
      </c>
    </row>
    <row r="6" spans="1:7" ht="11.25">
      <c r="A6" s="94" t="s">
        <v>11</v>
      </c>
      <c r="B6" s="133">
        <v>-24.91019988</v>
      </c>
      <c r="C6" s="51">
        <f>B6/$B$4</f>
        <v>-0.022701802986948745</v>
      </c>
      <c r="D6" s="133">
        <v>-22.723278790000002</v>
      </c>
      <c r="E6" s="51">
        <f>+D6/D$4</f>
        <v>-0.018804905862853785</v>
      </c>
      <c r="F6" s="52">
        <f>B6-D6</f>
        <v>-2.1869210899999985</v>
      </c>
      <c r="G6" s="53">
        <f>B6/D6-1</f>
        <v>0.09624144078021057</v>
      </c>
    </row>
    <row r="7" spans="1:7" ht="11.25">
      <c r="A7" s="94" t="s">
        <v>15</v>
      </c>
      <c r="B7" s="135">
        <v>4.05425887</v>
      </c>
      <c r="C7" s="54">
        <f>B7/$B$4</f>
        <v>0.0036948312967462807</v>
      </c>
      <c r="D7" s="135">
        <v>4.02024405</v>
      </c>
      <c r="E7" s="54">
        <f>+D7/D$4</f>
        <v>0.00332699834406019</v>
      </c>
      <c r="F7" s="50">
        <f>B7-D7</f>
        <v>0.034014820000000334</v>
      </c>
      <c r="G7" s="53">
        <f>B7/D7-1</f>
        <v>0.008460884358500564</v>
      </c>
    </row>
    <row r="8" spans="1:7" ht="12">
      <c r="A8" s="98" t="s">
        <v>34</v>
      </c>
      <c r="B8" s="76">
        <f>SUM(B4:B7)</f>
        <v>96.98128190000004</v>
      </c>
      <c r="C8" s="56">
        <f>B8/$B$4</f>
        <v>0.08838347206050357</v>
      </c>
      <c r="D8" s="76">
        <f>SUM(D4:D7)</f>
        <v>86.3300932299999</v>
      </c>
      <c r="E8" s="56">
        <f>+D8/D$4</f>
        <v>0.07144344314588849</v>
      </c>
      <c r="F8" s="57">
        <f>B8-D8</f>
        <v>10.651188670000138</v>
      </c>
      <c r="G8" s="58">
        <f>B8/D8-1</f>
        <v>0.12337747211303629</v>
      </c>
    </row>
    <row r="9" ht="11.25">
      <c r="D9" s="4"/>
    </row>
    <row r="10" spans="1:5" ht="12">
      <c r="A10" s="64" t="s">
        <v>57</v>
      </c>
      <c r="B10" s="138">
        <f>+B3</f>
        <v>44012</v>
      </c>
      <c r="C10" s="138">
        <f>+D3</f>
        <v>43646</v>
      </c>
      <c r="D10" s="66" t="s">
        <v>55</v>
      </c>
      <c r="E10" s="68" t="s">
        <v>56</v>
      </c>
    </row>
    <row r="11" spans="1:5" ht="11.25">
      <c r="A11" s="100" t="s">
        <v>79</v>
      </c>
      <c r="B11" s="134">
        <v>5049.770783827143</v>
      </c>
      <c r="C11" s="140">
        <v>4704.392964037152</v>
      </c>
      <c r="D11" s="97">
        <f>B11-C11</f>
        <v>345.377819789991</v>
      </c>
      <c r="E11" s="96">
        <f>B11/C11-1</f>
        <v>0.07341602251985324</v>
      </c>
    </row>
    <row r="12" spans="1:5" ht="11.25">
      <c r="A12" s="102" t="s">
        <v>80</v>
      </c>
      <c r="B12" s="89">
        <v>1350.3873191903333</v>
      </c>
      <c r="C12" s="89">
        <v>1508.7446142881633</v>
      </c>
      <c r="D12" s="103">
        <f>B12-C12</f>
        <v>-158.35729509783005</v>
      </c>
      <c r="E12" s="104">
        <f>B12/C12-1</f>
        <v>-0.1049596423398298</v>
      </c>
    </row>
    <row r="13" spans="2:3" ht="11.25">
      <c r="B13" s="4"/>
      <c r="C13" s="4"/>
    </row>
    <row r="14" spans="1:5" ht="12">
      <c r="A14" s="69" t="s">
        <v>61</v>
      </c>
      <c r="B14" s="138">
        <f>+B10</f>
        <v>44012</v>
      </c>
      <c r="C14" s="138">
        <f>+D3</f>
        <v>43646</v>
      </c>
      <c r="D14" s="66" t="s">
        <v>55</v>
      </c>
      <c r="E14" s="68" t="s">
        <v>56</v>
      </c>
    </row>
    <row r="15" spans="1:7" s="106" customFormat="1" ht="12">
      <c r="A15" s="93" t="s">
        <v>34</v>
      </c>
      <c r="B15" s="101">
        <f>B8</f>
        <v>96.98128190000004</v>
      </c>
      <c r="C15" s="101">
        <f>D8</f>
        <v>86.3300932299999</v>
      </c>
      <c r="D15" s="95">
        <f>B15-C15</f>
        <v>10.651188670000138</v>
      </c>
      <c r="E15" s="96">
        <f>B15/C15-1</f>
        <v>0.12337747211303629</v>
      </c>
      <c r="F15" s="3"/>
      <c r="G15" s="3"/>
    </row>
    <row r="16" spans="1:5" ht="11.25">
      <c r="A16" s="94" t="s">
        <v>62</v>
      </c>
      <c r="B16" s="101">
        <f>+Gas!B18</f>
        <v>559.6876843500002</v>
      </c>
      <c r="C16" s="101">
        <f>+Gas!C18</f>
        <v>545.8673957200004</v>
      </c>
      <c r="D16" s="95">
        <f>B16-C16</f>
        <v>13.820288629999709</v>
      </c>
      <c r="E16" s="96">
        <f>B16/C16-1</f>
        <v>0.02531803280130096</v>
      </c>
    </row>
    <row r="17" spans="1:5" ht="11.25">
      <c r="A17" s="107" t="s">
        <v>63</v>
      </c>
      <c r="B17" s="108">
        <f>+B15/B16</f>
        <v>0.17327749852604027</v>
      </c>
      <c r="C17" s="108">
        <f>+C15/C16</f>
        <v>0.1581521334794695</v>
      </c>
      <c r="D17" s="109">
        <f>+(B17-C17)*100</f>
        <v>1.5125365046570778</v>
      </c>
      <c r="E17" s="110"/>
    </row>
    <row r="19" ht="11.25">
      <c r="D19" s="111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70" t="s">
        <v>77</v>
      </c>
      <c r="B3" s="141">
        <f>+Electricity!B3</f>
        <v>44012</v>
      </c>
      <c r="C3" s="71" t="s">
        <v>1</v>
      </c>
      <c r="D3" s="141">
        <f>+Electricity!D3</f>
        <v>43646</v>
      </c>
      <c r="E3" s="71" t="s">
        <v>1</v>
      </c>
      <c r="F3" s="72" t="s">
        <v>55</v>
      </c>
      <c r="G3" s="73" t="s">
        <v>56</v>
      </c>
    </row>
    <row r="4" spans="1:7" ht="12">
      <c r="A4" s="112" t="s">
        <v>35</v>
      </c>
      <c r="B4" s="142">
        <v>415.5613545399999</v>
      </c>
      <c r="C4" s="47">
        <f>B4/$B$4</f>
        <v>1</v>
      </c>
      <c r="D4" s="142">
        <v>430.84389295000005</v>
      </c>
      <c r="E4" s="47">
        <f>D4/$D$4</f>
        <v>1</v>
      </c>
      <c r="F4" s="48">
        <f>B4-D4</f>
        <v>-15.282538410000143</v>
      </c>
      <c r="G4" s="49">
        <f>B4/D4-1</f>
        <v>-0.03547117334160221</v>
      </c>
    </row>
    <row r="5" spans="1:7" ht="11.25">
      <c r="A5" s="113" t="s">
        <v>33</v>
      </c>
      <c r="B5" s="133">
        <v>-202.36113330999996</v>
      </c>
      <c r="C5" s="51">
        <f>B5/$B$4</f>
        <v>-0.48695849866501884</v>
      </c>
      <c r="D5" s="133">
        <v>-219.66640100999996</v>
      </c>
      <c r="E5" s="51">
        <f>D5/$D$4</f>
        <v>-0.5098514905385755</v>
      </c>
      <c r="F5" s="52">
        <f>B5-D5</f>
        <v>17.3052677</v>
      </c>
      <c r="G5" s="53">
        <f>B5/D5-1</f>
        <v>-0.07877976613825532</v>
      </c>
    </row>
    <row r="6" spans="1:7" ht="11.25">
      <c r="A6" s="113" t="s">
        <v>11</v>
      </c>
      <c r="B6" s="133">
        <v>-92.36202484</v>
      </c>
      <c r="C6" s="51">
        <f>B6/$B$4</f>
        <v>-0.22225845553477636</v>
      </c>
      <c r="D6" s="133">
        <v>-90.84750057</v>
      </c>
      <c r="E6" s="51">
        <f>D6/$D$4</f>
        <v>-0.21085943669286952</v>
      </c>
      <c r="F6" s="52">
        <f>B6-D6</f>
        <v>-1.5145242700000097</v>
      </c>
      <c r="G6" s="53">
        <f>B6/D6-1</f>
        <v>0.016671061509645257</v>
      </c>
    </row>
    <row r="7" spans="1:7" ht="11.25">
      <c r="A7" s="113" t="s">
        <v>15</v>
      </c>
      <c r="B7" s="135">
        <v>1.8542216900000001</v>
      </c>
      <c r="C7" s="54">
        <f>B7/$B$4</f>
        <v>0.004461968539044027</v>
      </c>
      <c r="D7" s="135">
        <v>2.4595535600000002</v>
      </c>
      <c r="E7" s="54">
        <f>D7/$D$4</f>
        <v>0.005708688460591536</v>
      </c>
      <c r="F7" s="59">
        <f>B7-D7</f>
        <v>-0.6053318700000001</v>
      </c>
      <c r="G7" s="53">
        <f>B7/D7-1</f>
        <v>-0.24611453063864164</v>
      </c>
    </row>
    <row r="8" spans="1:7" ht="12">
      <c r="A8" s="114" t="s">
        <v>34</v>
      </c>
      <c r="B8" s="76">
        <f>SUM(B4:B7)</f>
        <v>122.69241807999995</v>
      </c>
      <c r="C8" s="56">
        <f>B8/$B$4</f>
        <v>0.2952450143392489</v>
      </c>
      <c r="D8" s="76">
        <f>SUM(D4:D7)</f>
        <v>122.7895449300001</v>
      </c>
      <c r="E8" s="56">
        <f>D8/$D$4</f>
        <v>0.2849977612291466</v>
      </c>
      <c r="F8" s="57">
        <f>B8-D8</f>
        <v>-0.09712685000015142</v>
      </c>
      <c r="G8" s="58">
        <f>B8/D8-1</f>
        <v>-0.000791002605763591</v>
      </c>
    </row>
    <row r="9" spans="1:7" ht="11.25">
      <c r="A9" s="115"/>
      <c r="B9" s="115"/>
      <c r="C9" s="115"/>
      <c r="D9" s="115"/>
      <c r="E9" s="115"/>
      <c r="F9" s="115"/>
      <c r="G9" s="115"/>
    </row>
    <row r="10" spans="1:5" ht="12">
      <c r="A10" s="70" t="s">
        <v>57</v>
      </c>
      <c r="B10" s="141">
        <f>+B3</f>
        <v>44012</v>
      </c>
      <c r="C10" s="141">
        <f>+D3</f>
        <v>43646</v>
      </c>
      <c r="D10" s="72" t="s">
        <v>55</v>
      </c>
      <c r="E10" s="74" t="s">
        <v>56</v>
      </c>
    </row>
    <row r="11" spans="1:5" ht="12">
      <c r="A11" s="112" t="s">
        <v>78</v>
      </c>
      <c r="B11" s="115"/>
      <c r="C11" s="115"/>
      <c r="D11" s="115"/>
      <c r="E11" s="117"/>
    </row>
    <row r="12" spans="1:5" ht="11.25">
      <c r="A12" s="118" t="s">
        <v>69</v>
      </c>
      <c r="B12" s="46">
        <v>137.4542882398566</v>
      </c>
      <c r="C12" s="46">
        <v>137.6918849848853</v>
      </c>
      <c r="D12" s="50">
        <f>B12-C12</f>
        <v>-0.23759674502869643</v>
      </c>
      <c r="E12" s="53">
        <f>B12/C12-1</f>
        <v>-0.0017255682501171599</v>
      </c>
    </row>
    <row r="13" spans="1:5" ht="11.25">
      <c r="A13" s="118" t="s">
        <v>39</v>
      </c>
      <c r="B13" s="46">
        <v>116.64821878254382</v>
      </c>
      <c r="C13" s="46">
        <v>116.65097575321519</v>
      </c>
      <c r="D13" s="50">
        <f>B13-C13</f>
        <v>-0.0027569706713705955</v>
      </c>
      <c r="E13" s="53">
        <f>B13/C13-1</f>
        <v>-2.3634355851398503E-05</v>
      </c>
    </row>
    <row r="14" spans="1:5" ht="11.25">
      <c r="A14" s="119" t="s">
        <v>38</v>
      </c>
      <c r="B14" s="61">
        <v>114.84122740465607</v>
      </c>
      <c r="C14" s="61">
        <v>115.01370783902703</v>
      </c>
      <c r="D14" s="77">
        <f>B14-C14</f>
        <v>-0.17248043437096783</v>
      </c>
      <c r="E14" s="63">
        <f>B14/C14-1</f>
        <v>-0.0014996511077824959</v>
      </c>
    </row>
    <row r="15" spans="2:5" ht="11.25">
      <c r="B15" s="125"/>
      <c r="C15" s="125"/>
      <c r="D15" s="50"/>
      <c r="E15" s="126"/>
    </row>
    <row r="16" spans="1:5" ht="12">
      <c r="A16" s="75" t="s">
        <v>61</v>
      </c>
      <c r="B16" s="141">
        <f>+B10</f>
        <v>44012</v>
      </c>
      <c r="C16" s="141">
        <f>+C10</f>
        <v>43646</v>
      </c>
      <c r="D16" s="72" t="s">
        <v>55</v>
      </c>
      <c r="E16" s="74" t="s">
        <v>56</v>
      </c>
    </row>
    <row r="17" spans="1:7" s="26" customFormat="1" ht="12">
      <c r="A17" s="112" t="s">
        <v>34</v>
      </c>
      <c r="B17" s="46">
        <f>B8</f>
        <v>122.69241807999995</v>
      </c>
      <c r="C17" s="46">
        <f>D8</f>
        <v>122.7895449300001</v>
      </c>
      <c r="D17" s="50">
        <f>B17-C17</f>
        <v>-0.09712685000015142</v>
      </c>
      <c r="E17" s="53">
        <f>B17/C17-1</f>
        <v>-0.000791002605763591</v>
      </c>
      <c r="F17" s="4"/>
      <c r="G17" s="4"/>
    </row>
    <row r="18" spans="1:5" ht="11.25">
      <c r="A18" s="113" t="s">
        <v>62</v>
      </c>
      <c r="B18" s="46">
        <f>+Electricity!B16</f>
        <v>559.6876843500002</v>
      </c>
      <c r="C18" s="46">
        <f>+Electricity!C16</f>
        <v>545.8673957200004</v>
      </c>
      <c r="D18" s="50">
        <f>B18-C18</f>
        <v>13.820288629999709</v>
      </c>
      <c r="E18" s="53">
        <f>B18/C18-1</f>
        <v>0.02531803280130096</v>
      </c>
    </row>
    <row r="19" spans="1:5" ht="11.25">
      <c r="A19" s="121" t="s">
        <v>63</v>
      </c>
      <c r="B19" s="78">
        <f>+B17/B18</f>
        <v>0.2192158618292454</v>
      </c>
      <c r="C19" s="78">
        <f>+C17/C18</f>
        <v>0.22494390742652873</v>
      </c>
      <c r="D19" s="79">
        <f>+(B19-C19)*100</f>
        <v>-0.5728045597283321</v>
      </c>
      <c r="E19" s="80"/>
    </row>
    <row r="22" ht="11.25">
      <c r="D22" s="122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1" t="s">
        <v>77</v>
      </c>
      <c r="B3" s="143">
        <f>+Water!B3</f>
        <v>44012</v>
      </c>
      <c r="C3" s="82" t="s">
        <v>1</v>
      </c>
      <c r="D3" s="143">
        <f>+Water!D3</f>
        <v>43646</v>
      </c>
      <c r="E3" s="82" t="s">
        <v>1</v>
      </c>
      <c r="F3" s="83" t="s">
        <v>55</v>
      </c>
      <c r="G3" s="84" t="s">
        <v>56</v>
      </c>
    </row>
    <row r="4" spans="1:7" ht="12">
      <c r="A4" s="112" t="s">
        <v>35</v>
      </c>
      <c r="B4" s="142">
        <v>580.01584165</v>
      </c>
      <c r="C4" s="47">
        <f>B4/$B$4</f>
        <v>1</v>
      </c>
      <c r="D4" s="142">
        <v>595.11219235</v>
      </c>
      <c r="E4" s="47">
        <f>D4/$D$4</f>
        <v>1</v>
      </c>
      <c r="F4" s="48">
        <f>B4-D4</f>
        <v>-15.096350700000016</v>
      </c>
      <c r="G4" s="49">
        <f>B4/D4-1</f>
        <v>-0.025367234773643332</v>
      </c>
    </row>
    <row r="5" spans="1:7" ht="11.25">
      <c r="A5" s="113" t="s">
        <v>33</v>
      </c>
      <c r="B5" s="133">
        <v>-356.64876311</v>
      </c>
      <c r="C5" s="51">
        <f>B5/$B$4</f>
        <v>-0.6148948657943953</v>
      </c>
      <c r="D5" s="133">
        <v>-369.25425965</v>
      </c>
      <c r="E5" s="51">
        <f>D5/$D$4</f>
        <v>-0.6204783978494471</v>
      </c>
      <c r="F5" s="52">
        <f>B5-D5</f>
        <v>12.60549653999999</v>
      </c>
      <c r="G5" s="53">
        <f>B5/D5-1</f>
        <v>-0.03413771462500714</v>
      </c>
    </row>
    <row r="6" spans="1:7" ht="11.25">
      <c r="A6" s="113" t="s">
        <v>11</v>
      </c>
      <c r="B6" s="133">
        <v>-103.87668421</v>
      </c>
      <c r="C6" s="51">
        <f>B6/$B$4</f>
        <v>-0.17909283979985238</v>
      </c>
      <c r="D6" s="133">
        <v>-102.88698502999999</v>
      </c>
      <c r="E6" s="51">
        <f>D6/$D$4</f>
        <v>-0.172886703301635</v>
      </c>
      <c r="F6" s="52">
        <f>B6-D6</f>
        <v>-0.9896991800000023</v>
      </c>
      <c r="G6" s="53">
        <f>B6/D6-1</f>
        <v>0.00961928449659033</v>
      </c>
    </row>
    <row r="7" spans="1:7" ht="11.25">
      <c r="A7" s="113" t="s">
        <v>15</v>
      </c>
      <c r="B7" s="135">
        <v>2.91271286</v>
      </c>
      <c r="C7" s="54">
        <f>B7/$B$4</f>
        <v>0.005021781563265687</v>
      </c>
      <c r="D7" s="135">
        <v>3.32872417</v>
      </c>
      <c r="E7" s="54">
        <f>D7/$D$4</f>
        <v>0.00559343971235981</v>
      </c>
      <c r="F7" s="59">
        <f>B7-D7</f>
        <v>-0.41601131</v>
      </c>
      <c r="G7" s="53">
        <f>B7/D7-1</f>
        <v>-0.1249762037207186</v>
      </c>
    </row>
    <row r="8" spans="1:7" ht="12">
      <c r="A8" s="114" t="s">
        <v>34</v>
      </c>
      <c r="B8" s="76">
        <f>SUM(B4:B7)</f>
        <v>122.40310718999997</v>
      </c>
      <c r="C8" s="56">
        <f>B8/$B$4</f>
        <v>0.21103407596901794</v>
      </c>
      <c r="D8" s="76">
        <f>SUM(D4:D7)</f>
        <v>126.29967184</v>
      </c>
      <c r="E8" s="56">
        <f>D8/$D$4</f>
        <v>0.21222833856127768</v>
      </c>
      <c r="F8" s="57">
        <f>B8-D8</f>
        <v>-3.8965646500000304</v>
      </c>
      <c r="G8" s="58">
        <f>B8/D8-1</f>
        <v>-0.03085174009744307</v>
      </c>
    </row>
    <row r="9" spans="1:7" ht="11.25">
      <c r="A9" s="115"/>
      <c r="B9" s="115"/>
      <c r="C9" s="115"/>
      <c r="D9" s="115"/>
      <c r="E9" s="115"/>
      <c r="F9" s="115"/>
      <c r="G9" s="115"/>
    </row>
    <row r="10" spans="1:7" ht="12">
      <c r="A10" s="81" t="s">
        <v>37</v>
      </c>
      <c r="B10" s="143">
        <f>+B3</f>
        <v>44012</v>
      </c>
      <c r="C10" s="85" t="s">
        <v>1</v>
      </c>
      <c r="D10" s="143">
        <f>+D3</f>
        <v>43646</v>
      </c>
      <c r="E10" s="85" t="s">
        <v>1</v>
      </c>
      <c r="F10" s="83" t="s">
        <v>55</v>
      </c>
      <c r="G10" s="86" t="s">
        <v>56</v>
      </c>
    </row>
    <row r="11" spans="1:7" ht="11.25">
      <c r="A11" s="118" t="s">
        <v>40</v>
      </c>
      <c r="B11" s="131">
        <v>1030.5953930000003</v>
      </c>
      <c r="C11" s="51">
        <f>B11/$D$4</f>
        <v>1.7317665580507582</v>
      </c>
      <c r="D11" s="131">
        <v>1149.3455520536836</v>
      </c>
      <c r="E11" s="54">
        <f aca="true" t="shared" si="0" ref="E11:E22">+D11/D$15</f>
        <v>0.3163224714696289</v>
      </c>
      <c r="F11" s="50">
        <f>B11-D11</f>
        <v>-118.75015905368332</v>
      </c>
      <c r="G11" s="53">
        <f>B11/D11-1</f>
        <v>-0.1033198056419996</v>
      </c>
    </row>
    <row r="12" spans="1:7" ht="11.25">
      <c r="A12" s="118" t="s">
        <v>41</v>
      </c>
      <c r="B12" s="131">
        <v>1111.615348</v>
      </c>
      <c r="C12" s="54">
        <f aca="true" t="shared" si="1" ref="C12:C22">B12/$B$15</f>
        <v>0.3249282111341689</v>
      </c>
      <c r="D12" s="131">
        <v>1110.358317</v>
      </c>
      <c r="E12" s="54">
        <f t="shared" si="0"/>
        <v>0.30559241859222186</v>
      </c>
      <c r="F12" s="50">
        <f aca="true" t="shared" si="2" ref="F12:F21">B12-D12</f>
        <v>1.2570310000000973</v>
      </c>
      <c r="G12" s="53">
        <f aca="true" t="shared" si="3" ref="G12:G22">B12/D12-1</f>
        <v>0.0011320949109441258</v>
      </c>
    </row>
    <row r="13" spans="1:7" ht="12">
      <c r="A13" s="123" t="s">
        <v>53</v>
      </c>
      <c r="B13" s="88">
        <f>SUM(B11:B12)</f>
        <v>2142.2107410000003</v>
      </c>
      <c r="C13" s="56">
        <f t="shared" si="1"/>
        <v>0.626174067493653</v>
      </c>
      <c r="D13" s="88">
        <f>SUM(D11:D12)</f>
        <v>2259.703869053684</v>
      </c>
      <c r="E13" s="56">
        <f t="shared" si="0"/>
        <v>0.6219148900618507</v>
      </c>
      <c r="F13" s="57">
        <f t="shared" si="2"/>
        <v>-117.49312805368345</v>
      </c>
      <c r="G13" s="58">
        <f t="shared" si="3"/>
        <v>-0.05199492272537776</v>
      </c>
    </row>
    <row r="14" spans="1:7" ht="11.25">
      <c r="A14" s="118" t="s">
        <v>54</v>
      </c>
      <c r="B14" s="131">
        <v>1278.8998610000003</v>
      </c>
      <c r="C14" s="54">
        <f t="shared" si="1"/>
        <v>0.373825932506347</v>
      </c>
      <c r="D14" s="131">
        <v>1373.757727</v>
      </c>
      <c r="E14" s="54">
        <f t="shared" si="0"/>
        <v>0.37808510993814914</v>
      </c>
      <c r="F14" s="50">
        <f t="shared" si="2"/>
        <v>-94.8578659999996</v>
      </c>
      <c r="G14" s="53">
        <f t="shared" si="3"/>
        <v>-0.06904992353138528</v>
      </c>
    </row>
    <row r="15" spans="1:7" s="26" customFormat="1" ht="12">
      <c r="A15" s="124" t="s">
        <v>42</v>
      </c>
      <c r="B15" s="88">
        <f>SUM(B13:B14)</f>
        <v>3421.1106020000007</v>
      </c>
      <c r="C15" s="56">
        <f t="shared" si="1"/>
        <v>1</v>
      </c>
      <c r="D15" s="88">
        <f>SUM(D13:D14)</f>
        <v>3633.461596053684</v>
      </c>
      <c r="E15" s="56">
        <f t="shared" si="0"/>
        <v>1</v>
      </c>
      <c r="F15" s="57">
        <f t="shared" si="2"/>
        <v>-212.35099405368328</v>
      </c>
      <c r="G15" s="58">
        <f t="shared" si="3"/>
        <v>-0.05844316458011234</v>
      </c>
    </row>
    <row r="16" spans="1:7" ht="11.25">
      <c r="A16" s="118" t="s">
        <v>74</v>
      </c>
      <c r="B16" s="46">
        <v>342.774957</v>
      </c>
      <c r="C16" s="54">
        <f t="shared" si="1"/>
        <v>0.10019405885317235</v>
      </c>
      <c r="D16" s="46">
        <v>247.69951000000003</v>
      </c>
      <c r="E16" s="54">
        <f t="shared" si="0"/>
        <v>0.06817177048713749</v>
      </c>
      <c r="F16" s="50">
        <f t="shared" si="2"/>
        <v>95.07544699999994</v>
      </c>
      <c r="G16" s="53">
        <f t="shared" si="3"/>
        <v>0.38383381137895634</v>
      </c>
    </row>
    <row r="17" spans="1:7" ht="11.25">
      <c r="A17" s="118" t="s">
        <v>43</v>
      </c>
      <c r="B17" s="46">
        <v>623.8849889999999</v>
      </c>
      <c r="C17" s="54">
        <f t="shared" si="1"/>
        <v>0.1823632912175576</v>
      </c>
      <c r="D17" s="46">
        <v>632.0288</v>
      </c>
      <c r="E17" s="54">
        <f t="shared" si="0"/>
        <v>0.17394674012419695</v>
      </c>
      <c r="F17" s="50">
        <f t="shared" si="2"/>
        <v>-8.143811000000142</v>
      </c>
      <c r="G17" s="53">
        <f t="shared" si="3"/>
        <v>-0.012885189725531765</v>
      </c>
    </row>
    <row r="18" spans="1:7" ht="11.25">
      <c r="A18" s="118" t="s">
        <v>44</v>
      </c>
      <c r="B18" s="46">
        <v>238.06532700000002</v>
      </c>
      <c r="C18" s="54">
        <f t="shared" si="1"/>
        <v>0.06958714718571965</v>
      </c>
      <c r="D18" s="46">
        <v>264.63376</v>
      </c>
      <c r="E18" s="54">
        <f t="shared" si="0"/>
        <v>0.07283240871113643</v>
      </c>
      <c r="F18" s="50">
        <f t="shared" si="2"/>
        <v>-26.56843299999997</v>
      </c>
      <c r="G18" s="53">
        <f t="shared" si="3"/>
        <v>-0.1003969901648224</v>
      </c>
    </row>
    <row r="19" spans="1:7" ht="11.25">
      <c r="A19" s="118" t="s">
        <v>45</v>
      </c>
      <c r="B19" s="46">
        <v>247.29787399999995</v>
      </c>
      <c r="C19" s="54">
        <f t="shared" si="1"/>
        <v>0.07228584596342141</v>
      </c>
      <c r="D19" s="46">
        <v>245.44493999999995</v>
      </c>
      <c r="E19" s="54">
        <f t="shared" si="0"/>
        <v>0.0675512685386791</v>
      </c>
      <c r="F19" s="50">
        <f t="shared" si="2"/>
        <v>1.8529340000000047</v>
      </c>
      <c r="G19" s="53">
        <f t="shared" si="3"/>
        <v>0.007549285799087979</v>
      </c>
    </row>
    <row r="20" spans="1:7" ht="11.25">
      <c r="A20" s="118" t="s">
        <v>64</v>
      </c>
      <c r="B20" s="46">
        <v>678.0625849999999</v>
      </c>
      <c r="C20" s="54">
        <f t="shared" si="1"/>
        <v>0.19819955093050798</v>
      </c>
      <c r="D20" s="46">
        <v>613.4048499999999</v>
      </c>
      <c r="E20" s="54">
        <f t="shared" si="0"/>
        <v>0.16882106327096486</v>
      </c>
      <c r="F20" s="50">
        <f t="shared" si="2"/>
        <v>64.657735</v>
      </c>
      <c r="G20" s="53">
        <f t="shared" si="3"/>
        <v>0.1054079292004293</v>
      </c>
    </row>
    <row r="21" spans="1:7" ht="11.25">
      <c r="A21" s="118" t="s">
        <v>46</v>
      </c>
      <c r="B21" s="46">
        <v>1291.0248700000006</v>
      </c>
      <c r="C21" s="54">
        <f t="shared" si="1"/>
        <v>0.37737010584962094</v>
      </c>
      <c r="D21" s="46">
        <v>1630.2497360536838</v>
      </c>
      <c r="E21" s="54">
        <f t="shared" si="0"/>
        <v>0.4486767488678851</v>
      </c>
      <c r="F21" s="50">
        <f t="shared" si="2"/>
        <v>-339.2248660536832</v>
      </c>
      <c r="G21" s="53">
        <f t="shared" si="3"/>
        <v>-0.20808153410583508</v>
      </c>
    </row>
    <row r="22" spans="1:7" s="26" customFormat="1" ht="12">
      <c r="A22" s="124" t="str">
        <f>+A15</f>
        <v>Total waste treated</v>
      </c>
      <c r="B22" s="88">
        <f>SUM(B16:B21)</f>
        <v>3421.110602</v>
      </c>
      <c r="C22" s="56">
        <f t="shared" si="1"/>
        <v>0.9999999999999999</v>
      </c>
      <c r="D22" s="88">
        <f>SUM(D16:D21)</f>
        <v>3633.461596053684</v>
      </c>
      <c r="E22" s="56">
        <f t="shared" si="0"/>
        <v>1</v>
      </c>
      <c r="F22" s="57">
        <f>B22-D22</f>
        <v>-212.35099405368373</v>
      </c>
      <c r="G22" s="58">
        <f t="shared" si="3"/>
        <v>-0.05844316458011256</v>
      </c>
    </row>
    <row r="24" spans="1:5" ht="12">
      <c r="A24" s="87" t="s">
        <v>61</v>
      </c>
      <c r="B24" s="143">
        <f>+B10</f>
        <v>44012</v>
      </c>
      <c r="C24" s="143">
        <f>+D10</f>
        <v>43646</v>
      </c>
      <c r="D24" s="83" t="s">
        <v>55</v>
      </c>
      <c r="E24" s="86" t="s">
        <v>56</v>
      </c>
    </row>
    <row r="25" spans="1:7" s="26" customFormat="1" ht="12">
      <c r="A25" s="112" t="s">
        <v>34</v>
      </c>
      <c r="B25" s="46">
        <f>B8</f>
        <v>122.40310718999997</v>
      </c>
      <c r="C25" s="46">
        <f>D8</f>
        <v>126.29967184</v>
      </c>
      <c r="D25" s="50">
        <f>B25-C25</f>
        <v>-3.8965646500000304</v>
      </c>
      <c r="E25" s="53">
        <f>B25/C25-1</f>
        <v>-0.03085174009744307</v>
      </c>
      <c r="F25" s="4"/>
      <c r="G25" s="4"/>
    </row>
    <row r="26" spans="1:5" ht="11.25">
      <c r="A26" s="113" t="s">
        <v>62</v>
      </c>
      <c r="B26" s="46">
        <f>+Water!B18</f>
        <v>559.6876843500002</v>
      </c>
      <c r="C26" s="46">
        <f>+Water!C18</f>
        <v>545.8673957200004</v>
      </c>
      <c r="D26" s="50">
        <f>B26-C26</f>
        <v>13.820288629999709</v>
      </c>
      <c r="E26" s="53">
        <f>B26/C26-1</f>
        <v>0.02531803280130096</v>
      </c>
    </row>
    <row r="27" spans="1:5" ht="11.25">
      <c r="A27" s="121" t="s">
        <v>63</v>
      </c>
      <c r="B27" s="78">
        <f>+B25/B26</f>
        <v>0.21869894695316416</v>
      </c>
      <c r="C27" s="78">
        <f>+C25/C26</f>
        <v>0.23137427300161503</v>
      </c>
      <c r="D27" s="79">
        <f>+(B27-C27)*100</f>
        <v>-1.267532604845087</v>
      </c>
      <c r="E27" s="80"/>
    </row>
    <row r="29" ht="11.25">
      <c r="D29" s="122"/>
    </row>
    <row r="30" ht="11.25">
      <c r="D30" s="12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90" t="s">
        <v>75</v>
      </c>
      <c r="B3" s="144">
        <f>+Waste!B3</f>
        <v>44012</v>
      </c>
      <c r="C3" s="1" t="s">
        <v>1</v>
      </c>
      <c r="D3" s="144">
        <f>+Waste!D3</f>
        <v>43646</v>
      </c>
      <c r="E3" s="2" t="s">
        <v>1</v>
      </c>
      <c r="F3" s="91" t="s">
        <v>55</v>
      </c>
      <c r="G3" s="92" t="s">
        <v>56</v>
      </c>
    </row>
    <row r="4" spans="1:7" ht="12">
      <c r="A4" s="112" t="s">
        <v>35</v>
      </c>
      <c r="B4" s="142">
        <v>67.48613281000002</v>
      </c>
      <c r="C4" s="47">
        <f>+B4/B$4</f>
        <v>1</v>
      </c>
      <c r="D4" s="142">
        <v>66.23086851000001</v>
      </c>
      <c r="E4" s="47">
        <f>D4/$D$4</f>
        <v>1</v>
      </c>
      <c r="F4" s="48">
        <f>B4-D4</f>
        <v>1.2552643000000074</v>
      </c>
      <c r="G4" s="49">
        <f>B4/D4-1</f>
        <v>0.018952858814020868</v>
      </c>
    </row>
    <row r="5" spans="1:7" ht="11.25">
      <c r="A5" s="113" t="s">
        <v>33</v>
      </c>
      <c r="B5" s="133">
        <v>-41.24602919</v>
      </c>
      <c r="C5" s="51">
        <f>+B5/B$4</f>
        <v>-0.6111778445821423</v>
      </c>
      <c r="D5" s="133">
        <v>-42.320230429999995</v>
      </c>
      <c r="E5" s="51">
        <f>D5/$D$4</f>
        <v>-0.638980454010054</v>
      </c>
      <c r="F5" s="52">
        <f>B5-D5</f>
        <v>1.0742012399999936</v>
      </c>
      <c r="G5" s="53">
        <f>B5/D5-1</f>
        <v>-0.025382688824834743</v>
      </c>
    </row>
    <row r="6" spans="1:7" ht="11.25">
      <c r="A6" s="113" t="s">
        <v>11</v>
      </c>
      <c r="B6" s="133">
        <v>-10.22503177</v>
      </c>
      <c r="C6" s="51">
        <f>+B6/B$4</f>
        <v>-0.15151307897264588</v>
      </c>
      <c r="D6" s="133">
        <v>-10.10850178</v>
      </c>
      <c r="E6" s="51">
        <f>D6/$D$4</f>
        <v>-0.15262523363216574</v>
      </c>
      <c r="F6" s="52">
        <f>B6-D6</f>
        <v>-0.11652999000000008</v>
      </c>
      <c r="G6" s="53">
        <f>B6/D6-1</f>
        <v>0.011527919026592004</v>
      </c>
    </row>
    <row r="7" spans="1:7" ht="11.25">
      <c r="A7" s="113" t="s">
        <v>15</v>
      </c>
      <c r="B7" s="135">
        <v>0.8367174</v>
      </c>
      <c r="C7" s="51">
        <f>+B7/B$4</f>
        <v>0.012398360450667521</v>
      </c>
      <c r="D7" s="135">
        <v>1.05957592</v>
      </c>
      <c r="E7" s="51">
        <f>D7/$D$4</f>
        <v>0.015998218713378604</v>
      </c>
      <c r="F7" s="59">
        <f>B7-D7</f>
        <v>-0.22285851999999995</v>
      </c>
      <c r="G7" s="53">
        <f>B7/D7-1</f>
        <v>-0.21032803387981858</v>
      </c>
    </row>
    <row r="8" spans="1:7" ht="12">
      <c r="A8" s="114" t="s">
        <v>34</v>
      </c>
      <c r="B8" s="76">
        <f>SUM(B4:B7)</f>
        <v>16.851789250000014</v>
      </c>
      <c r="C8" s="56">
        <f>+B8/B$4</f>
        <v>0.24970743689587938</v>
      </c>
      <c r="D8" s="76">
        <f>SUM(D4:D7)</f>
        <v>14.861712220000014</v>
      </c>
      <c r="E8" s="56">
        <f>D8/$D$4</f>
        <v>0.22439253107115886</v>
      </c>
      <c r="F8" s="57">
        <f>B8-D8</f>
        <v>1.9900770300000001</v>
      </c>
      <c r="G8" s="58">
        <f>B8/D8-1</f>
        <v>0.13390630908071754</v>
      </c>
    </row>
    <row r="9" spans="1:7" ht="11.25">
      <c r="A9" s="115"/>
      <c r="B9" s="115"/>
      <c r="C9" s="115"/>
      <c r="D9" s="115"/>
      <c r="E9" s="115"/>
      <c r="F9" s="115"/>
      <c r="G9" s="115"/>
    </row>
    <row r="10" spans="1:5" ht="12">
      <c r="A10" s="90" t="s">
        <v>57</v>
      </c>
      <c r="B10" s="144">
        <f>+B3</f>
        <v>44012</v>
      </c>
      <c r="C10" s="144">
        <f>+D3</f>
        <v>43646</v>
      </c>
      <c r="D10" s="91" t="s">
        <v>55</v>
      </c>
      <c r="E10" s="99" t="s">
        <v>56</v>
      </c>
    </row>
    <row r="11" spans="1:5" ht="12">
      <c r="A11" s="116" t="s">
        <v>47</v>
      </c>
      <c r="D11" s="50"/>
      <c r="E11" s="117"/>
    </row>
    <row r="12" spans="1:5" ht="11.25">
      <c r="A12" s="118" t="s">
        <v>76</v>
      </c>
      <c r="B12" s="46">
        <v>562.818</v>
      </c>
      <c r="C12" s="46">
        <v>535.846</v>
      </c>
      <c r="D12" s="50">
        <f>B12-C12</f>
        <v>26.97199999999998</v>
      </c>
      <c r="E12" s="53">
        <f>B12/C12-1</f>
        <v>0.050335357546757775</v>
      </c>
    </row>
    <row r="13" spans="1:5" ht="11.25">
      <c r="A13" s="119" t="s">
        <v>48</v>
      </c>
      <c r="B13" s="120">
        <v>186</v>
      </c>
      <c r="C13" s="120">
        <v>179</v>
      </c>
      <c r="D13" s="77">
        <f>B13-C13</f>
        <v>7</v>
      </c>
      <c r="E13" s="63">
        <f>B13/C13-1</f>
        <v>0.03910614525139655</v>
      </c>
    </row>
    <row r="15" spans="1:5" ht="12">
      <c r="A15" s="105" t="s">
        <v>61</v>
      </c>
      <c r="B15" s="144">
        <f>+B3</f>
        <v>44012</v>
      </c>
      <c r="C15" s="144">
        <f>+C10</f>
        <v>43646</v>
      </c>
      <c r="D15" s="91" t="s">
        <v>55</v>
      </c>
      <c r="E15" s="99" t="s">
        <v>56</v>
      </c>
    </row>
    <row r="16" spans="1:7" s="26" customFormat="1" ht="12">
      <c r="A16" s="112" t="s">
        <v>34</v>
      </c>
      <c r="B16" s="46">
        <f>B8</f>
        <v>16.851789250000014</v>
      </c>
      <c r="C16" s="46">
        <f>D8</f>
        <v>14.861712220000014</v>
      </c>
      <c r="D16" s="50">
        <f>B16-C16</f>
        <v>1.9900770300000001</v>
      </c>
      <c r="E16" s="53">
        <f>B16/C16-1</f>
        <v>0.13390630908071754</v>
      </c>
      <c r="F16" s="4"/>
      <c r="G16" s="4"/>
    </row>
    <row r="17" spans="1:5" ht="11.25">
      <c r="A17" s="113" t="s">
        <v>62</v>
      </c>
      <c r="B17" s="46">
        <f>+Waste!B26</f>
        <v>559.6876843500002</v>
      </c>
      <c r="C17" s="46">
        <f>+Waste!C26</f>
        <v>545.8673957200004</v>
      </c>
      <c r="D17" s="50">
        <f>B17-C17</f>
        <v>13.820288629999709</v>
      </c>
      <c r="E17" s="53">
        <f>B17/C17-1</f>
        <v>0.02531803280130096</v>
      </c>
    </row>
    <row r="18" spans="1:5" ht="11.25">
      <c r="A18" s="121" t="s">
        <v>63</v>
      </c>
      <c r="B18" s="78">
        <f>+B16/B17</f>
        <v>0.03010927294133877</v>
      </c>
      <c r="C18" s="78">
        <f>+C16/C17</f>
        <v>0.02722586535947504</v>
      </c>
      <c r="D18" s="79">
        <f>+(B18-C18)*100</f>
        <v>0.28834075818637317</v>
      </c>
      <c r="E18" s="80"/>
    </row>
    <row r="20" ht="11.25">
      <c r="C20" s="122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2020-07-29T09:07:33Z</dcterms:modified>
  <cp:category/>
  <cp:version/>
  <cp:contentType/>
  <cp:contentStatus/>
</cp:coreProperties>
</file>