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2112" windowWidth="15192" windowHeight="8448" tabRatio="741" activeTab="0"/>
  </bookViews>
  <sheets>
    <sheet name="P&amp;L" sheetId="1" r:id="rId1"/>
    <sheet name="Balance Sheet" sheetId="2" r:id="rId2"/>
    <sheet name="GAS" sheetId="3" r:id="rId3"/>
    <sheet name="Electricity" sheetId="4" r:id="rId4"/>
    <sheet name="Water" sheetId="5" r:id="rId5"/>
    <sheet name="Waste" sheetId="6" r:id="rId6"/>
    <sheet name="Others" sheetId="7" r:id="rId7"/>
  </sheets>
  <definedNames/>
  <calcPr fullCalcOnLoad="1"/>
</workbook>
</file>

<file path=xl/sharedStrings.xml><?xml version="1.0" encoding="utf-8"?>
<sst xmlns="http://schemas.openxmlformats.org/spreadsheetml/2006/main" count="181" uniqueCount="107">
  <si>
    <t>Inc%</t>
  </si>
  <si>
    <t>Profit &amp; Loss account</t>
  </si>
  <si>
    <t>Sales</t>
  </si>
  <si>
    <t>Change in stock</t>
  </si>
  <si>
    <t>Other operating revenues</t>
  </si>
  <si>
    <t>Services</t>
  </si>
  <si>
    <t>Personnel costs</t>
  </si>
  <si>
    <t>Depreciation and provisions</t>
  </si>
  <si>
    <t>Other operating costs</t>
  </si>
  <si>
    <t>Capitalisations</t>
  </si>
  <si>
    <t>Income/(loss) from investments</t>
  </si>
  <si>
    <t>Financial income</t>
  </si>
  <si>
    <t>Financial expenses</t>
  </si>
  <si>
    <t>Tax</t>
  </si>
  <si>
    <t>Hera S.p.A.</t>
  </si>
  <si>
    <t>Minorities</t>
  </si>
  <si>
    <t>Profit per share</t>
  </si>
  <si>
    <t>Assets</t>
  </si>
  <si>
    <t>Long term assets</t>
  </si>
  <si>
    <t>Tangible fixed assets</t>
  </si>
  <si>
    <t>Intangible fixed assets</t>
  </si>
  <si>
    <t>Goodwill consolidation diff.</t>
  </si>
  <si>
    <t>Investments</t>
  </si>
  <si>
    <t>Financial assets</t>
  </si>
  <si>
    <t>Deferred tax assets</t>
  </si>
  <si>
    <t>Derivatives</t>
  </si>
  <si>
    <t>Current assets</t>
  </si>
  <si>
    <t>Stock</t>
  </si>
  <si>
    <t>Commercial receivables</t>
  </si>
  <si>
    <t>Other current assets</t>
  </si>
  <si>
    <t>Cash and equivalents</t>
  </si>
  <si>
    <t>Total assets</t>
  </si>
  <si>
    <t>Net Group equity</t>
  </si>
  <si>
    <t>Equity and reserves</t>
  </si>
  <si>
    <t xml:space="preserve">Equity  </t>
  </si>
  <si>
    <t>Reserves</t>
  </si>
  <si>
    <t>Net profit of the period</t>
  </si>
  <si>
    <t>Total Net Equity</t>
  </si>
  <si>
    <t>Non current liabilities</t>
  </si>
  <si>
    <t>Liabilities</t>
  </si>
  <si>
    <t>Severance indemnity</t>
  </si>
  <si>
    <t>Risk provision</t>
  </si>
  <si>
    <t>Deferred tax liabilities</t>
  </si>
  <si>
    <t>Current liabilities</t>
  </si>
  <si>
    <t>Commercial debts</t>
  </si>
  <si>
    <t>Other current liabilities</t>
  </si>
  <si>
    <t>Total liabilities</t>
  </si>
  <si>
    <t>Net equity and liabilities</t>
  </si>
  <si>
    <t>Revenues</t>
  </si>
  <si>
    <t>Operating costs</t>
  </si>
  <si>
    <t>EBITDA</t>
  </si>
  <si>
    <t>Clients ('000 units)</t>
  </si>
  <si>
    <t>Volumes distributed (m cubic meter)</t>
  </si>
  <si>
    <t>Group EBITDA</t>
  </si>
  <si>
    <t>Incidence %</t>
  </si>
  <si>
    <t>Volume sold (GWh)</t>
  </si>
  <si>
    <t>Volume distributed (GWh)</t>
  </si>
  <si>
    <t>Group Ebitda</t>
  </si>
  <si>
    <t>Volume sold</t>
  </si>
  <si>
    <t>Fresh water</t>
  </si>
  <si>
    <t>Sewerage</t>
  </si>
  <si>
    <t>Depuration</t>
  </si>
  <si>
    <t>('000 ton)</t>
  </si>
  <si>
    <t>Urban Waste</t>
  </si>
  <si>
    <t>Special Waste</t>
  </si>
  <si>
    <t>Production from plants</t>
  </si>
  <si>
    <t>Total waste treated</t>
  </si>
  <si>
    <t>WTE</t>
  </si>
  <si>
    <t>Public Lighting</t>
  </si>
  <si>
    <t>Lighting towers ('000)</t>
  </si>
  <si>
    <t>Municipality served</t>
  </si>
  <si>
    <t xml:space="preserve"> </t>
  </si>
  <si>
    <t>- of which Trading (m cubic meter)</t>
  </si>
  <si>
    <t>(m€)</t>
  </si>
  <si>
    <t>Operating data</t>
  </si>
  <si>
    <t>District Hearting: volumes sold (Gwh)</t>
  </si>
  <si>
    <t>Volumes sold (m cubic meter)</t>
  </si>
  <si>
    <t>Raw Meterials (net of change in stock)</t>
  </si>
  <si>
    <t>of which non recurrent</t>
  </si>
  <si>
    <t>Base</t>
  </si>
  <si>
    <t>Diluted</t>
  </si>
  <si>
    <t>Receivables for current taxes</t>
  </si>
  <si>
    <t>Debts for current taxes</t>
  </si>
  <si>
    <t>Other non operating revenues</t>
  </si>
  <si>
    <t>Balance Sheet                                                                    million €</t>
  </si>
  <si>
    <t>million €</t>
  </si>
  <si>
    <r>
      <t xml:space="preserve">Profit &amp; Loss </t>
    </r>
    <r>
      <rPr>
        <i/>
        <sz val="10"/>
        <color indexed="9"/>
        <rFont val="Arial"/>
        <family val="2"/>
      </rPr>
      <t>(m€)</t>
    </r>
  </si>
  <si>
    <t>Assets held for sale</t>
  </si>
  <si>
    <t>Liabilities associated with assets held for sale</t>
  </si>
  <si>
    <t>Ch.</t>
  </si>
  <si>
    <t>Ch. %</t>
  </si>
  <si>
    <t>Rights of use</t>
  </si>
  <si>
    <t>Non current financial liabilities</t>
  </si>
  <si>
    <t>Current financial liabilities</t>
  </si>
  <si>
    <t>Non current financial liabilities for leases</t>
  </si>
  <si>
    <t>Current financial liabilities for leases</t>
  </si>
  <si>
    <t>EBIT adjusted</t>
  </si>
  <si>
    <t>Profit before tax adjusted</t>
  </si>
  <si>
    <t>Net profit adjusted</t>
  </si>
  <si>
    <t>Landfil</t>
  </si>
  <si>
    <t>Selecting plants and other</t>
  </si>
  <si>
    <t>Composting and stabilisation plants</t>
  </si>
  <si>
    <t>Inertisation and chemical-physical plants</t>
  </si>
  <si>
    <t>Recovery plants</t>
  </si>
  <si>
    <t>Purifiers</t>
  </si>
  <si>
    <t>Storage/Soil Washing</t>
  </si>
  <si>
    <t>Other plants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</si>
</sst>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&quot;€&quot;\ #,##0;\-&quot;€&quot;\ #,##0"/>
    <numFmt numFmtId="171" formatCode="&quot;€&quot;\ #,##0;[Red]\-&quot;€&quot;\ #,##0"/>
    <numFmt numFmtId="172" formatCode="&quot;€&quot;\ #,##0.00;\-&quot;€&quot;\ #,##0.00"/>
    <numFmt numFmtId="173" formatCode="&quot;€&quot;\ #,##0.00;[Red]\-&quot;€&quot;\ #,##0.00"/>
    <numFmt numFmtId="174" formatCode="_-&quot;€&quot;\ * #,##0_-;\-&quot;€&quot;\ * #,##0_-;_-&quot;€&quot;\ * &quot;-&quot;_-;_-@_-"/>
    <numFmt numFmtId="175" formatCode="_-&quot;€&quot;\ * #,##0.00_-;\-&quot;€&quot;\ * #,##0.00_-;_-&quot;€&quot;\ * &quot;-&quot;??_-;_-@_-"/>
    <numFmt numFmtId="176" formatCode="dd\-mmm\-yyyy"/>
    <numFmt numFmtId="177" formatCode="0.0"/>
    <numFmt numFmtId="178" formatCode="#,##0;\(#,##0.0\)"/>
    <numFmt numFmtId="179" formatCode="#,##0.0;\(#,##0.00\)"/>
    <numFmt numFmtId="180" formatCode="0.0%"/>
    <numFmt numFmtId="181" formatCode="#,##0.0"/>
    <numFmt numFmtId="182" formatCode="\+#,##0.0;\-#,##0.0"/>
    <numFmt numFmtId="183" formatCode="\+0.0%;\-0.0%"/>
    <numFmt numFmtId="184" formatCode="#,##0.0;\(#,##0.0\)"/>
    <numFmt numFmtId="185" formatCode="\+0.0%"/>
    <numFmt numFmtId="186" formatCode="#,##0.0;\-#,##0.0"/>
    <numFmt numFmtId="187" formatCode="\+0.0%;\(0.0%\)"/>
    <numFmt numFmtId="188" formatCode="_-* #,##0.0_-;\-* #,##0.0_-;_-* &quot;-&quot;??_-;_-@_-"/>
    <numFmt numFmtId="189" formatCode="\+#,##0.0;\(#,##0.0\)"/>
    <numFmt numFmtId="190" formatCode="0.0%;\(0.0%\)"/>
    <numFmt numFmtId="191" formatCode="\(#,##0.0\);\+#,##0.0"/>
    <numFmt numFmtId="192" formatCode="\+#,##0;\(#,##0\)"/>
    <numFmt numFmtId="193" formatCode="#,##0.000;\(#,##0.000\)"/>
    <numFmt numFmtId="194" formatCode="[$-410]dddd\ d\ mmmm\ yyyy"/>
    <numFmt numFmtId="195" formatCode="&quot;Sì&quot;;&quot;Sì&quot;;&quot;No&quot;"/>
    <numFmt numFmtId="196" formatCode="&quot;Vero&quot;;&quot;Vero&quot;;&quot;Falso&quot;"/>
    <numFmt numFmtId="197" formatCode="&quot;Attivo&quot;;&quot;Attivo&quot;;&quot;Inattivo&quot;"/>
    <numFmt numFmtId="198" formatCode="[$€-2]\ #.##000_);[Red]\([$€-2]\ #.##000\)"/>
  </numFmts>
  <fonts count="78">
    <font>
      <sz val="10"/>
      <name val="Arial"/>
      <family val="0"/>
    </font>
    <font>
      <sz val="10"/>
      <name val="Arial Narrow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i/>
      <sz val="10"/>
      <color indexed="8"/>
      <name val="Arial Narrow"/>
      <family val="2"/>
    </font>
    <font>
      <i/>
      <sz val="10"/>
      <name val="Arial Narrow"/>
      <family val="2"/>
    </font>
    <font>
      <b/>
      <sz val="10"/>
      <name val="Arial Narrow"/>
      <family val="2"/>
    </font>
    <font>
      <b/>
      <i/>
      <sz val="10"/>
      <name val="Arial Narrow"/>
      <family val="2"/>
    </font>
    <font>
      <b/>
      <i/>
      <sz val="10"/>
      <color indexed="8"/>
      <name val="Arial Narrow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3"/>
      <name val="Calibri"/>
      <family val="2"/>
    </font>
    <font>
      <u val="single"/>
      <sz val="10"/>
      <color indexed="12"/>
      <name val="Arial"/>
      <family val="2"/>
    </font>
    <font>
      <u val="single"/>
      <sz val="8.5"/>
      <color indexed="36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3"/>
      <name val="Calibri"/>
      <family val="2"/>
    </font>
    <font>
      <sz val="10"/>
      <color indexed="39"/>
      <name val="Arial"/>
      <family val="2"/>
    </font>
    <font>
      <b/>
      <sz val="11"/>
      <color indexed="9"/>
      <name val="Arial"/>
      <family val="2"/>
    </font>
    <font>
      <b/>
      <i/>
      <sz val="11"/>
      <color indexed="9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i/>
      <sz val="22"/>
      <color indexed="15"/>
      <name val="Arial"/>
      <family val="2"/>
    </font>
    <font>
      <sz val="12"/>
      <color indexed="9"/>
      <name val="Arial"/>
      <family val="2"/>
    </font>
    <font>
      <i/>
      <sz val="12"/>
      <color indexed="9"/>
      <name val="Arial"/>
      <family val="2"/>
    </font>
    <font>
      <sz val="11"/>
      <color indexed="9"/>
      <name val="Arial"/>
      <family val="2"/>
    </font>
    <font>
      <i/>
      <sz val="11"/>
      <color indexed="9"/>
      <name val="Arial"/>
      <family val="2"/>
    </font>
    <font>
      <b/>
      <i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9"/>
      <name val="Arial Narrow"/>
      <family val="2"/>
    </font>
    <font>
      <i/>
      <sz val="10"/>
      <color indexed="9"/>
      <name val="Arial"/>
      <family val="2"/>
    </font>
    <font>
      <i/>
      <sz val="10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9"/>
      <name val="Arial Narrow"/>
      <family val="2"/>
    </font>
    <font>
      <b/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0"/>
      <color theme="0"/>
      <name val="Arial Narrow"/>
      <family val="2"/>
    </font>
    <font>
      <b/>
      <sz val="10"/>
      <color theme="0"/>
      <name val="Arial"/>
      <family val="2"/>
    </font>
    <font>
      <i/>
      <sz val="10"/>
      <color theme="0"/>
      <name val="Arial"/>
      <family val="2"/>
    </font>
  </fonts>
  <fills count="6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54977"/>
        <bgColor indexed="64"/>
      </patternFill>
    </fill>
    <fill>
      <patternFill patternType="solid">
        <fgColor rgb="FF862356"/>
        <bgColor indexed="64"/>
      </patternFill>
    </fill>
    <fill>
      <patternFill patternType="solid">
        <fgColor rgb="FFED7F00"/>
        <bgColor indexed="64"/>
      </patternFill>
    </fill>
    <fill>
      <patternFill patternType="solid">
        <fgColor rgb="FF009B57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99CCFF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55"/>
      </bottom>
    </border>
    <border>
      <left>
        <color indexed="63"/>
      </left>
      <right>
        <color indexed="63"/>
      </right>
      <top>
        <color indexed="63"/>
      </top>
      <bottom style="medium">
        <color indexed="55"/>
      </bottom>
    </border>
    <border>
      <left>
        <color indexed="63"/>
      </left>
      <right>
        <color indexed="63"/>
      </right>
      <top>
        <color indexed="63"/>
      </top>
      <bottom style="double">
        <color indexed="5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>
        <color indexed="63"/>
      </right>
      <top style="thick">
        <color indexed="9"/>
      </top>
      <bottom style="medium">
        <color indexed="22"/>
      </bottom>
    </border>
    <border>
      <left>
        <color indexed="63"/>
      </left>
      <right>
        <color indexed="63"/>
      </right>
      <top style="medium">
        <color indexed="41"/>
      </top>
      <bottom style="medium">
        <color indexed="48"/>
      </bottom>
    </border>
    <border>
      <left>
        <color indexed="63"/>
      </left>
      <right>
        <color indexed="63"/>
      </right>
      <top style="medium">
        <color indexed="22"/>
      </top>
      <bottom>
        <color indexed="63"/>
      </bottom>
    </border>
    <border>
      <left>
        <color indexed="63"/>
      </left>
      <right>
        <color indexed="63"/>
      </right>
      <top style="thick">
        <color indexed="9"/>
      </top>
      <bottom style="medium">
        <color indexed="48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>
        <color indexed="63"/>
      </left>
      <right>
        <color indexed="63"/>
      </right>
      <top style="medium">
        <color indexed="22"/>
      </top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 style="thin">
        <color indexed="16"/>
      </top>
      <bottom style="thin">
        <color indexed="16"/>
      </bottom>
    </border>
  </borders>
  <cellStyleXfs count="1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2" borderId="0" applyNumberFormat="0" applyBorder="0" applyAlignment="0" applyProtection="0"/>
    <xf numFmtId="0" fontId="23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3" borderId="0" applyNumberFormat="0" applyBorder="0" applyAlignment="0" applyProtection="0"/>
    <xf numFmtId="0" fontId="23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22" fillId="13" borderId="0" applyNumberFormat="0" applyBorder="0" applyAlignment="0" applyProtection="0"/>
    <xf numFmtId="0" fontId="22" fillId="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23" borderId="0" applyNumberFormat="0" applyBorder="0" applyAlignment="0" applyProtection="0"/>
    <xf numFmtId="0" fontId="22" fillId="16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59" fillId="26" borderId="0" applyNumberFormat="0" applyBorder="0" applyAlignment="0" applyProtection="0"/>
    <xf numFmtId="0" fontId="59" fillId="27" borderId="0" applyNumberFormat="0" applyBorder="0" applyAlignment="0" applyProtection="0"/>
    <xf numFmtId="0" fontId="59" fillId="28" borderId="0" applyNumberFormat="0" applyBorder="0" applyAlignment="0" applyProtection="0"/>
    <xf numFmtId="0" fontId="59" fillId="29" borderId="0" applyNumberFormat="0" applyBorder="0" applyAlignment="0" applyProtection="0"/>
    <xf numFmtId="0" fontId="22" fillId="23" borderId="0" applyNumberFormat="0" applyBorder="0" applyAlignment="0" applyProtection="0"/>
    <xf numFmtId="0" fontId="22" fillId="30" borderId="0" applyNumberFormat="0" applyBorder="0" applyAlignment="0" applyProtection="0"/>
    <xf numFmtId="0" fontId="22" fillId="14" borderId="0" applyNumberFormat="0" applyBorder="0" applyAlignment="0" applyProtection="0"/>
    <xf numFmtId="0" fontId="22" fillId="31" borderId="0" applyNumberFormat="0" applyBorder="0" applyAlignment="0" applyProtection="0"/>
    <xf numFmtId="0" fontId="22" fillId="23" borderId="0" applyNumberFormat="0" applyBorder="0" applyAlignment="0" applyProtection="0"/>
    <xf numFmtId="0" fontId="22" fillId="32" borderId="0" applyNumberFormat="0" applyBorder="0" applyAlignment="0" applyProtection="0"/>
    <xf numFmtId="0" fontId="16" fillId="33" borderId="0" applyNumberFormat="0" applyBorder="0" applyAlignment="0" applyProtection="0"/>
    <xf numFmtId="0" fontId="60" fillId="34" borderId="1" applyNumberFormat="0" applyAlignment="0" applyProtection="0"/>
    <xf numFmtId="0" fontId="24" fillId="5" borderId="2" applyNumberFormat="0" applyAlignment="0" applyProtection="0"/>
    <xf numFmtId="0" fontId="61" fillId="0" borderId="3" applyNumberFormat="0" applyFill="0" applyAlignment="0" applyProtection="0"/>
    <xf numFmtId="0" fontId="62" fillId="35" borderId="4" applyNumberFormat="0" applyAlignment="0" applyProtection="0"/>
    <xf numFmtId="0" fontId="18" fillId="36" borderId="5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59" fillId="37" borderId="0" applyNumberFormat="0" applyBorder="0" applyAlignment="0" applyProtection="0"/>
    <xf numFmtId="0" fontId="59" fillId="38" borderId="0" applyNumberFormat="0" applyBorder="0" applyAlignment="0" applyProtection="0"/>
    <xf numFmtId="0" fontId="59" fillId="39" borderId="0" applyNumberFormat="0" applyBorder="0" applyAlignment="0" applyProtection="0"/>
    <xf numFmtId="0" fontId="59" fillId="40" borderId="0" applyNumberFormat="0" applyBorder="0" applyAlignment="0" applyProtection="0"/>
    <xf numFmtId="0" fontId="59" fillId="41" borderId="0" applyNumberFormat="0" applyBorder="0" applyAlignment="0" applyProtection="0"/>
    <xf numFmtId="0" fontId="59" fillId="42" borderId="0" applyNumberFormat="0" applyBorder="0" applyAlignment="0" applyProtection="0"/>
    <xf numFmtId="0" fontId="20" fillId="0" borderId="0" applyNumberFormat="0" applyFill="0" applyBorder="0" applyAlignment="0" applyProtection="0"/>
    <xf numFmtId="0" fontId="15" fillId="43" borderId="0" applyNumberFormat="0" applyBorder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9" fillId="0" borderId="8" applyNumberFormat="0" applyFill="0" applyAlignment="0" applyProtection="0"/>
    <xf numFmtId="0" fontId="29" fillId="0" borderId="0" applyNumberFormat="0" applyFill="0" applyBorder="0" applyAlignment="0" applyProtection="0"/>
    <xf numFmtId="0" fontId="63" fillId="44" borderId="1" applyNumberFormat="0" applyAlignment="0" applyProtection="0"/>
    <xf numFmtId="0" fontId="30" fillId="0" borderId="9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5" borderId="0" applyNumberFormat="0" applyBorder="0" applyAlignment="0" applyProtection="0"/>
    <xf numFmtId="0" fontId="64" fillId="46" borderId="0" applyNumberFormat="0" applyBorder="0" applyAlignment="0" applyProtection="0"/>
    <xf numFmtId="37" fontId="1" fillId="0" borderId="0">
      <alignment/>
      <protection/>
    </xf>
    <xf numFmtId="0" fontId="0" fillId="47" borderId="10" applyNumberFormat="0" applyFont="0" applyAlignment="0" applyProtection="0"/>
    <xf numFmtId="0" fontId="0" fillId="4" borderId="2" applyNumberFormat="0" applyFont="0" applyAlignment="0" applyProtection="0"/>
    <xf numFmtId="0" fontId="65" fillId="34" borderId="11" applyNumberFormat="0" applyAlignment="0" applyProtection="0"/>
    <xf numFmtId="9" fontId="0" fillId="0" borderId="0" applyFont="0" applyFill="0" applyBorder="0" applyAlignment="0" applyProtection="0"/>
    <xf numFmtId="4" fontId="10" fillId="45" borderId="12" applyNumberFormat="0" applyProtection="0">
      <alignment vertical="center"/>
    </xf>
    <xf numFmtId="4" fontId="31" fillId="45" borderId="12" applyNumberFormat="0" applyProtection="0">
      <alignment vertical="center"/>
    </xf>
    <xf numFmtId="4" fontId="32" fillId="48" borderId="13">
      <alignment vertical="center"/>
      <protection/>
    </xf>
    <xf numFmtId="4" fontId="33" fillId="48" borderId="13">
      <alignment vertical="center"/>
      <protection/>
    </xf>
    <xf numFmtId="4" fontId="32" fillId="49" borderId="13">
      <alignment vertical="center"/>
      <protection/>
    </xf>
    <xf numFmtId="4" fontId="33" fillId="49" borderId="13">
      <alignment vertical="center"/>
      <protection/>
    </xf>
    <xf numFmtId="4" fontId="10" fillId="45" borderId="12" applyNumberFormat="0" applyProtection="0">
      <alignment horizontal="left" vertical="center" indent="1"/>
    </xf>
    <xf numFmtId="4" fontId="10" fillId="45" borderId="12" applyNumberFormat="0" applyProtection="0">
      <alignment horizontal="left" vertical="center" indent="1"/>
    </xf>
    <xf numFmtId="0" fontId="0" fillId="50" borderId="0">
      <alignment/>
      <protection/>
    </xf>
    <xf numFmtId="0" fontId="0" fillId="2" borderId="12" applyNumberFormat="0" applyProtection="0">
      <alignment horizontal="left" vertical="center" indent="1"/>
    </xf>
    <xf numFmtId="4" fontId="10" fillId="6" borderId="12" applyNumberFormat="0" applyProtection="0">
      <alignment horizontal="right" vertical="center"/>
    </xf>
    <xf numFmtId="4" fontId="10" fillId="3" borderId="12" applyNumberFormat="0" applyProtection="0">
      <alignment horizontal="right" vertical="center"/>
    </xf>
    <xf numFmtId="4" fontId="10" fillId="30" borderId="12" applyNumberFormat="0" applyProtection="0">
      <alignment horizontal="right" vertical="center"/>
    </xf>
    <xf numFmtId="4" fontId="10" fillId="32" borderId="12" applyNumberFormat="0" applyProtection="0">
      <alignment horizontal="right" vertical="center"/>
    </xf>
    <xf numFmtId="4" fontId="10" fillId="51" borderId="12" applyNumberFormat="0" applyProtection="0">
      <alignment horizontal="right" vertical="center"/>
    </xf>
    <xf numFmtId="4" fontId="10" fillId="52" borderId="12" applyNumberFormat="0" applyProtection="0">
      <alignment horizontal="right" vertical="center"/>
    </xf>
    <xf numFmtId="4" fontId="10" fillId="14" borderId="12" applyNumberFormat="0" applyProtection="0">
      <alignment horizontal="right" vertical="center"/>
    </xf>
    <xf numFmtId="4" fontId="10" fillId="43" borderId="12" applyNumberFormat="0" applyProtection="0">
      <alignment horizontal="right" vertical="center"/>
    </xf>
    <xf numFmtId="4" fontId="10" fillId="50" borderId="12" applyNumberFormat="0" applyProtection="0">
      <alignment horizontal="right" vertical="center"/>
    </xf>
    <xf numFmtId="4" fontId="9" fillId="53" borderId="12" applyNumberFormat="0" applyProtection="0">
      <alignment horizontal="left" vertical="center" indent="1"/>
    </xf>
    <xf numFmtId="4" fontId="10" fillId="5" borderId="14" applyNumberFormat="0" applyProtection="0">
      <alignment horizontal="left" vertical="center" indent="1"/>
    </xf>
    <xf numFmtId="4" fontId="34" fillId="31" borderId="0" applyNumberFormat="0" applyProtection="0">
      <alignment horizontal="left" vertical="center" indent="1"/>
    </xf>
    <xf numFmtId="0" fontId="0" fillId="2" borderId="12" applyNumberFormat="0" applyProtection="0">
      <alignment horizontal="left" vertical="center" indent="1"/>
    </xf>
    <xf numFmtId="4" fontId="35" fillId="54" borderId="0">
      <alignment horizontal="left" vertical="center" indent="1"/>
      <protection/>
    </xf>
    <xf numFmtId="4" fontId="10" fillId="5" borderId="12" applyNumberFormat="0" applyProtection="0">
      <alignment horizontal="left" vertical="center" indent="1"/>
    </xf>
    <xf numFmtId="0" fontId="0" fillId="55" borderId="15" applyNumberFormat="0" applyFont="0" applyAlignment="0">
      <protection/>
    </xf>
    <xf numFmtId="0" fontId="0" fillId="5" borderId="16" applyNumberFormat="0" applyAlignment="0">
      <protection/>
    </xf>
    <xf numFmtId="0" fontId="36" fillId="56" borderId="17">
      <alignment horizontal="left" vertical="center"/>
      <protection/>
    </xf>
    <xf numFmtId="0" fontId="0" fillId="55" borderId="18" applyNumberFormat="0" applyFont="0" applyAlignment="0">
      <protection/>
    </xf>
    <xf numFmtId="4" fontId="10" fillId="36" borderId="12" applyNumberFormat="0" applyProtection="0">
      <alignment horizontal="left" vertical="center" indent="1"/>
    </xf>
    <xf numFmtId="0" fontId="0" fillId="36" borderId="12" applyNumberFormat="0" applyProtection="0">
      <alignment horizontal="left" vertical="center" indent="1"/>
    </xf>
    <xf numFmtId="0" fontId="0" fillId="36" borderId="12" applyNumberFormat="0" applyProtection="0">
      <alignment horizontal="left" vertical="center" indent="1"/>
    </xf>
    <xf numFmtId="0" fontId="0" fillId="13" borderId="12" applyNumberFormat="0" applyProtection="0">
      <alignment horizontal="left" vertical="center" indent="1"/>
    </xf>
    <xf numFmtId="0" fontId="0" fillId="13" borderId="12" applyNumberFormat="0" applyProtection="0">
      <alignment horizontal="left" vertical="center" indent="1"/>
    </xf>
    <xf numFmtId="0" fontId="0" fillId="15" borderId="12" applyNumberFormat="0" applyProtection="0">
      <alignment horizontal="left" vertical="center" indent="1"/>
    </xf>
    <xf numFmtId="0" fontId="0" fillId="15" borderId="12" applyNumberFormat="0" applyProtection="0">
      <alignment horizontal="left" vertical="center" indent="1"/>
    </xf>
    <xf numFmtId="0" fontId="0" fillId="2" borderId="12" applyNumberFormat="0" applyProtection="0">
      <alignment horizontal="left" vertical="center" indent="1"/>
    </xf>
    <xf numFmtId="0" fontId="0" fillId="2" borderId="12" applyNumberFormat="0" applyProtection="0">
      <alignment horizontal="left" vertical="center" indent="1"/>
    </xf>
    <xf numFmtId="4" fontId="10" fillId="4" borderId="12" applyNumberFormat="0" applyProtection="0">
      <alignment vertical="center"/>
    </xf>
    <xf numFmtId="4" fontId="31" fillId="4" borderId="12" applyNumberFormat="0" applyProtection="0">
      <alignment vertical="center"/>
    </xf>
    <xf numFmtId="4" fontId="37" fillId="48" borderId="19">
      <alignment vertical="center"/>
      <protection/>
    </xf>
    <xf numFmtId="4" fontId="38" fillId="48" borderId="19">
      <alignment vertical="center"/>
      <protection/>
    </xf>
    <xf numFmtId="4" fontId="37" fillId="49" borderId="19">
      <alignment vertical="center"/>
      <protection/>
    </xf>
    <xf numFmtId="4" fontId="38" fillId="49" borderId="19">
      <alignment vertical="center"/>
      <protection/>
    </xf>
    <xf numFmtId="4" fontId="10" fillId="4" borderId="12" applyNumberFormat="0" applyProtection="0">
      <alignment horizontal="left" vertical="center" indent="1"/>
    </xf>
    <xf numFmtId="4" fontId="10" fillId="4" borderId="12" applyNumberFormat="0" applyProtection="0">
      <alignment horizontal="left" vertical="center" indent="1"/>
    </xf>
    <xf numFmtId="4" fontId="10" fillId="5" borderId="12" applyNumberFormat="0" applyProtection="0">
      <alignment horizontal="right" vertical="center"/>
    </xf>
    <xf numFmtId="4" fontId="31" fillId="5" borderId="12" applyNumberFormat="0" applyProtection="0">
      <alignment horizontal="right" vertical="center"/>
    </xf>
    <xf numFmtId="4" fontId="39" fillId="48" borderId="19">
      <alignment vertical="center"/>
      <protection/>
    </xf>
    <xf numFmtId="4" fontId="40" fillId="48" borderId="19">
      <alignment vertical="center"/>
      <protection/>
    </xf>
    <xf numFmtId="4" fontId="39" fillId="49" borderId="19">
      <alignment vertical="center"/>
      <protection/>
    </xf>
    <xf numFmtId="4" fontId="40" fillId="30" borderId="19">
      <alignment vertical="center"/>
      <protection/>
    </xf>
    <xf numFmtId="0" fontId="0" fillId="2" borderId="12" applyNumberFormat="0" applyProtection="0">
      <alignment horizontal="left" vertical="center" indent="1"/>
    </xf>
    <xf numFmtId="4" fontId="34" fillId="54" borderId="20">
      <alignment horizontal="right" vertical="center"/>
      <protection/>
    </xf>
    <xf numFmtId="4" fontId="34" fillId="54" borderId="20">
      <alignment horizontal="left" vertical="center" indent="1"/>
      <protection/>
    </xf>
    <xf numFmtId="4" fontId="34" fillId="57" borderId="20">
      <alignment horizontal="left" vertical="center" indent="1"/>
      <protection/>
    </xf>
    <xf numFmtId="0" fontId="0" fillId="2" borderId="12" applyNumberFormat="0" applyProtection="0">
      <alignment horizontal="left" vertical="center" indent="1"/>
    </xf>
    <xf numFmtId="4" fontId="34" fillId="57" borderId="20">
      <alignment vertical="center"/>
      <protection/>
    </xf>
    <xf numFmtId="4" fontId="41" fillId="57" borderId="20">
      <alignment vertical="center"/>
      <protection/>
    </xf>
    <xf numFmtId="4" fontId="32" fillId="48" borderId="21">
      <alignment vertical="center"/>
      <protection/>
    </xf>
    <xf numFmtId="4" fontId="33" fillId="48" borderId="21">
      <alignment vertical="center"/>
      <protection/>
    </xf>
    <xf numFmtId="4" fontId="32" fillId="49" borderId="19">
      <alignment vertical="center"/>
      <protection/>
    </xf>
    <xf numFmtId="4" fontId="33" fillId="49" borderId="19">
      <alignment vertical="center"/>
      <protection/>
    </xf>
    <xf numFmtId="4" fontId="34" fillId="4" borderId="20">
      <alignment horizontal="left" vertical="center" indent="1"/>
      <protection/>
    </xf>
    <xf numFmtId="0" fontId="42" fillId="0" borderId="0">
      <alignment/>
      <protection/>
    </xf>
    <xf numFmtId="4" fontId="43" fillId="5" borderId="12" applyNumberFormat="0" applyProtection="0">
      <alignment horizontal="right" vertical="center"/>
    </xf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2" applyNumberFormat="0" applyFill="0" applyAlignment="0" applyProtection="0"/>
    <xf numFmtId="0" fontId="70" fillId="0" borderId="23" applyNumberFormat="0" applyFill="0" applyAlignment="0" applyProtection="0"/>
    <xf numFmtId="0" fontId="71" fillId="0" borderId="24" applyNumberFormat="0" applyFill="0" applyAlignment="0" applyProtection="0"/>
    <xf numFmtId="0" fontId="71" fillId="0" borderId="0" applyNumberFormat="0" applyFill="0" applyBorder="0" applyAlignment="0" applyProtection="0"/>
    <xf numFmtId="0" fontId="21" fillId="0" borderId="25" applyNumberFormat="0" applyFill="0" applyAlignment="0" applyProtection="0"/>
    <xf numFmtId="0" fontId="72" fillId="0" borderId="26" applyNumberFormat="0" applyFill="0" applyAlignment="0" applyProtection="0"/>
    <xf numFmtId="0" fontId="73" fillId="58" borderId="0" applyNumberFormat="0" applyBorder="0" applyAlignment="0" applyProtection="0"/>
    <xf numFmtId="0" fontId="74" fillId="59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9" fillId="0" borderId="0" applyNumberFormat="0" applyFill="0" applyBorder="0" applyAlignment="0" applyProtection="0"/>
  </cellStyleXfs>
  <cellXfs count="175">
    <xf numFmtId="0" fontId="0" fillId="0" borderId="0" xfId="0" applyAlignment="1">
      <alignment/>
    </xf>
    <xf numFmtId="37" fontId="3" fillId="54" borderId="27" xfId="83" applyFont="1" applyFill="1" applyBorder="1" applyAlignment="1" applyProtection="1">
      <alignment horizontal="left" vertical="center" wrapText="1"/>
      <protection hidden="1"/>
    </xf>
    <xf numFmtId="37" fontId="7" fillId="54" borderId="27" xfId="83" applyFont="1" applyFill="1" applyBorder="1" applyAlignment="1">
      <alignment vertical="center"/>
      <protection/>
    </xf>
    <xf numFmtId="37" fontId="7" fillId="54" borderId="27" xfId="83" applyFont="1" applyFill="1" applyBorder="1" applyAlignment="1">
      <alignment vertical="center" wrapText="1"/>
      <protection/>
    </xf>
    <xf numFmtId="37" fontId="8" fillId="15" borderId="27" xfId="83" applyFont="1" applyFill="1" applyBorder="1" applyAlignment="1" applyProtection="1">
      <alignment vertical="center" wrapText="1"/>
      <protection hidden="1"/>
    </xf>
    <xf numFmtId="37" fontId="8" fillId="15" borderId="28" xfId="83" applyFont="1" applyFill="1" applyBorder="1" applyAlignment="1" applyProtection="1">
      <alignment vertical="center"/>
      <protection hidden="1"/>
    </xf>
    <xf numFmtId="37" fontId="2" fillId="60" borderId="27" xfId="83" applyFont="1" applyFill="1" applyBorder="1" applyAlignment="1" applyProtection="1">
      <alignment horizontal="right" vertical="center"/>
      <protection hidden="1"/>
    </xf>
    <xf numFmtId="37" fontId="2" fillId="60" borderId="27" xfId="83" applyFont="1" applyFill="1" applyBorder="1" applyAlignment="1" applyProtection="1">
      <alignment vertical="center" wrapText="1"/>
      <protection hidden="1"/>
    </xf>
    <xf numFmtId="37" fontId="8" fillId="60" borderId="27" xfId="83" applyFont="1" applyFill="1" applyBorder="1" applyAlignment="1" applyProtection="1">
      <alignment horizontal="right" vertical="center" wrapText="1"/>
      <protection hidden="1"/>
    </xf>
    <xf numFmtId="37" fontId="3" fillId="54" borderId="27" xfId="83" applyFont="1" applyFill="1" applyBorder="1" applyAlignment="1" applyProtection="1">
      <alignment horizontal="center" vertical="center"/>
      <protection hidden="1"/>
    </xf>
    <xf numFmtId="0" fontId="0" fillId="61" borderId="0" xfId="0" applyFill="1" applyAlignment="1">
      <alignment/>
    </xf>
    <xf numFmtId="0" fontId="0" fillId="61" borderId="0" xfId="0" applyFont="1" applyFill="1" applyAlignment="1">
      <alignment/>
    </xf>
    <xf numFmtId="37" fontId="3" fillId="61" borderId="0" xfId="83" applyFont="1" applyFill="1" applyAlignment="1" applyProtection="1">
      <alignment wrapText="1"/>
      <protection hidden="1"/>
    </xf>
    <xf numFmtId="37" fontId="4" fillId="61" borderId="0" xfId="83" applyFont="1" applyFill="1" applyAlignment="1" applyProtection="1">
      <alignment horizontal="right" wrapText="1"/>
      <protection hidden="1"/>
    </xf>
    <xf numFmtId="37" fontId="2" fillId="61" borderId="27" xfId="83" applyFont="1" applyFill="1" applyBorder="1" applyAlignment="1" applyProtection="1">
      <alignment wrapText="1"/>
      <protection hidden="1"/>
    </xf>
    <xf numFmtId="37" fontId="3" fillId="61" borderId="0" xfId="83" applyFont="1" applyFill="1" applyAlignment="1" applyProtection="1">
      <alignment wrapText="1"/>
      <protection hidden="1"/>
    </xf>
    <xf numFmtId="37" fontId="2" fillId="61" borderId="0" xfId="83" applyFont="1" applyFill="1" applyAlignment="1" applyProtection="1">
      <alignment wrapText="1"/>
      <protection hidden="1"/>
    </xf>
    <xf numFmtId="37" fontId="2" fillId="61" borderId="29" xfId="83" applyFont="1" applyFill="1" applyBorder="1" applyAlignment="1" applyProtection="1">
      <alignment wrapText="1"/>
      <protection hidden="1"/>
    </xf>
    <xf numFmtId="37" fontId="3" fillId="61" borderId="0" xfId="83" applyFont="1" applyFill="1" applyBorder="1" applyAlignment="1" applyProtection="1">
      <alignment wrapText="1"/>
      <protection hidden="1"/>
    </xf>
    <xf numFmtId="37" fontId="1" fillId="61" borderId="30" xfId="83" applyFill="1" applyBorder="1" applyProtection="1">
      <alignment/>
      <protection locked="0"/>
    </xf>
    <xf numFmtId="37" fontId="4" fillId="61" borderId="0" xfId="83" applyFont="1" applyFill="1" applyBorder="1" applyAlignment="1" applyProtection="1">
      <alignment wrapText="1"/>
      <protection hidden="1"/>
    </xf>
    <xf numFmtId="37" fontId="3" fillId="61" borderId="28" xfId="83" applyFont="1" applyFill="1" applyBorder="1" applyAlignment="1" applyProtection="1">
      <alignment wrapText="1"/>
      <protection hidden="1"/>
    </xf>
    <xf numFmtId="37" fontId="75" fillId="62" borderId="27" xfId="83" applyFont="1" applyFill="1" applyBorder="1" applyAlignment="1" applyProtection="1">
      <alignment horizontal="left" vertical="center"/>
      <protection hidden="1"/>
    </xf>
    <xf numFmtId="37" fontId="2" fillId="61" borderId="0" xfId="83" applyFont="1" applyFill="1" applyAlignment="1" applyProtection="1">
      <alignment vertical="center"/>
      <protection hidden="1"/>
    </xf>
    <xf numFmtId="37" fontId="2" fillId="61" borderId="0" xfId="83" applyFont="1" applyFill="1" applyAlignment="1" applyProtection="1">
      <alignment horizontal="center" vertical="center"/>
      <protection hidden="1"/>
    </xf>
    <xf numFmtId="37" fontId="3" fillId="61" borderId="0" xfId="83" applyFont="1" applyFill="1" applyAlignment="1" applyProtection="1">
      <alignment vertical="center"/>
      <protection hidden="1"/>
    </xf>
    <xf numFmtId="37" fontId="3" fillId="61" borderId="0" xfId="83" applyFont="1" applyFill="1" applyAlignment="1" applyProtection="1">
      <alignment vertical="center"/>
      <protection hidden="1"/>
    </xf>
    <xf numFmtId="0" fontId="1" fillId="61" borderId="0" xfId="0" applyFont="1" applyFill="1" applyAlignment="1">
      <alignment/>
    </xf>
    <xf numFmtId="37" fontId="2" fillId="61" borderId="0" xfId="83" applyFont="1" applyFill="1" applyAlignment="1" applyProtection="1">
      <alignment vertical="center" wrapText="1"/>
      <protection hidden="1"/>
    </xf>
    <xf numFmtId="37" fontId="3" fillId="61" borderId="0" xfId="83" applyFont="1" applyFill="1" applyAlignment="1" applyProtection="1">
      <alignment vertical="center" wrapText="1"/>
      <protection hidden="1"/>
    </xf>
    <xf numFmtId="37" fontId="3" fillId="61" borderId="0" xfId="83" applyFont="1" applyFill="1" applyAlignment="1" applyProtection="1">
      <alignment vertical="center" wrapText="1"/>
      <protection hidden="1"/>
    </xf>
    <xf numFmtId="37" fontId="8" fillId="61" borderId="0" xfId="83" applyFont="1" applyFill="1" applyAlignment="1" applyProtection="1">
      <alignment vertical="center" wrapText="1"/>
      <protection hidden="1"/>
    </xf>
    <xf numFmtId="0" fontId="12" fillId="61" borderId="31" xfId="0" applyFont="1" applyFill="1" applyBorder="1" applyAlignment="1">
      <alignment horizontal="left" wrapText="1"/>
    </xf>
    <xf numFmtId="0" fontId="12" fillId="61" borderId="0" xfId="0" applyFont="1" applyFill="1" applyAlignment="1">
      <alignment/>
    </xf>
    <xf numFmtId="0" fontId="0" fillId="61" borderId="31" xfId="0" applyFont="1" applyFill="1" applyBorder="1" applyAlignment="1">
      <alignment horizontal="left" wrapText="1"/>
    </xf>
    <xf numFmtId="0" fontId="12" fillId="61" borderId="32" xfId="0" applyFont="1" applyFill="1" applyBorder="1" applyAlignment="1">
      <alignment horizontal="left" wrapText="1"/>
    </xf>
    <xf numFmtId="180" fontId="12" fillId="61" borderId="0" xfId="0" applyNumberFormat="1" applyFont="1" applyFill="1" applyBorder="1" applyAlignment="1">
      <alignment wrapText="1"/>
    </xf>
    <xf numFmtId="0" fontId="47" fillId="61" borderId="31" xfId="0" applyFont="1" applyFill="1" applyBorder="1" applyAlignment="1" quotePrefix="1">
      <alignment horizontal="right" wrapText="1"/>
    </xf>
    <xf numFmtId="0" fontId="0" fillId="61" borderId="33" xfId="0" applyFont="1" applyFill="1" applyBorder="1" applyAlignment="1">
      <alignment horizontal="left" wrapText="1"/>
    </xf>
    <xf numFmtId="0" fontId="0" fillId="61" borderId="0" xfId="0" applyFont="1" applyFill="1" applyAlignment="1">
      <alignment horizontal="left"/>
    </xf>
    <xf numFmtId="0" fontId="76" fillId="63" borderId="32" xfId="0" applyFont="1" applyFill="1" applyBorder="1" applyAlignment="1">
      <alignment horizontal="left" vertical="center" wrapText="1"/>
    </xf>
    <xf numFmtId="15" fontId="77" fillId="63" borderId="27" xfId="0" applyNumberFormat="1" applyFont="1" applyFill="1" applyBorder="1" applyAlignment="1">
      <alignment horizontal="center" vertical="center" wrapText="1"/>
    </xf>
    <xf numFmtId="0" fontId="77" fillId="63" borderId="27" xfId="0" applyFont="1" applyFill="1" applyBorder="1" applyAlignment="1">
      <alignment horizontal="center" vertical="center" wrapText="1"/>
    </xf>
    <xf numFmtId="0" fontId="76" fillId="63" borderId="27" xfId="0" applyFont="1" applyFill="1" applyBorder="1" applyAlignment="1">
      <alignment horizontal="center" vertical="center" wrapText="1"/>
    </xf>
    <xf numFmtId="15" fontId="76" fillId="63" borderId="34" xfId="0" applyNumberFormat="1" applyFont="1" applyFill="1" applyBorder="1" applyAlignment="1">
      <alignment horizontal="center" vertical="center" wrapText="1"/>
    </xf>
    <xf numFmtId="0" fontId="77" fillId="63" borderId="32" xfId="0" applyFont="1" applyFill="1" applyBorder="1" applyAlignment="1">
      <alignment horizontal="left" vertical="center" wrapText="1"/>
    </xf>
    <xf numFmtId="177" fontId="9" fillId="61" borderId="27" xfId="0" applyNumberFormat="1" applyFont="1" applyFill="1" applyBorder="1" applyAlignment="1">
      <alignment wrapText="1"/>
    </xf>
    <xf numFmtId="188" fontId="13" fillId="61" borderId="0" xfId="79" applyNumberFormat="1" applyFont="1" applyFill="1" applyBorder="1" applyAlignment="1">
      <alignment wrapText="1"/>
    </xf>
    <xf numFmtId="181" fontId="10" fillId="61" borderId="29" xfId="0" applyNumberFormat="1" applyFont="1" applyFill="1" applyBorder="1" applyAlignment="1">
      <alignment wrapText="1"/>
    </xf>
    <xf numFmtId="0" fontId="9" fillId="61" borderId="31" xfId="0" applyFont="1" applyFill="1" applyBorder="1" applyAlignment="1">
      <alignment horizontal="left" wrapText="1"/>
    </xf>
    <xf numFmtId="190" fontId="13" fillId="61" borderId="0" xfId="0" applyNumberFormat="1" applyFont="1" applyFill="1" applyBorder="1" applyAlignment="1">
      <alignment wrapText="1"/>
    </xf>
    <xf numFmtId="189" fontId="9" fillId="61" borderId="0" xfId="0" applyNumberFormat="1" applyFont="1" applyFill="1" applyBorder="1" applyAlignment="1">
      <alignment wrapText="1"/>
    </xf>
    <xf numFmtId="187" fontId="9" fillId="61" borderId="35" xfId="87" applyNumberFormat="1" applyFont="1" applyFill="1" applyBorder="1" applyAlignment="1">
      <alignment wrapText="1"/>
    </xf>
    <xf numFmtId="0" fontId="10" fillId="61" borderId="31" xfId="0" applyFont="1" applyFill="1" applyBorder="1" applyAlignment="1">
      <alignment horizontal="left" wrapText="1"/>
    </xf>
    <xf numFmtId="191" fontId="10" fillId="61" borderId="0" xfId="0" applyNumberFormat="1" applyFont="1" applyFill="1" applyBorder="1" applyAlignment="1">
      <alignment wrapText="1"/>
    </xf>
    <xf numFmtId="187" fontId="10" fillId="61" borderId="35" xfId="87" applyNumberFormat="1" applyFont="1" applyFill="1" applyBorder="1" applyAlignment="1">
      <alignment wrapText="1"/>
    </xf>
    <xf numFmtId="189" fontId="10" fillId="61" borderId="0" xfId="0" applyNumberFormat="1" applyFont="1" applyFill="1" applyBorder="1" applyAlignment="1">
      <alignment wrapText="1"/>
    </xf>
    <xf numFmtId="0" fontId="9" fillId="61" borderId="32" xfId="0" applyFont="1" applyFill="1" applyBorder="1" applyAlignment="1">
      <alignment horizontal="left" wrapText="1"/>
    </xf>
    <xf numFmtId="186" fontId="9" fillId="61" borderId="27" xfId="0" applyNumberFormat="1" applyFont="1" applyFill="1" applyBorder="1" applyAlignment="1">
      <alignment wrapText="1"/>
    </xf>
    <xf numFmtId="190" fontId="14" fillId="61" borderId="27" xfId="0" applyNumberFormat="1" applyFont="1" applyFill="1" applyBorder="1" applyAlignment="1">
      <alignment wrapText="1"/>
    </xf>
    <xf numFmtId="189" fontId="9" fillId="61" borderId="27" xfId="0" applyNumberFormat="1" applyFont="1" applyFill="1" applyBorder="1" applyAlignment="1">
      <alignment wrapText="1"/>
    </xf>
    <xf numFmtId="177" fontId="9" fillId="61" borderId="0" xfId="0" applyNumberFormat="1" applyFont="1" applyFill="1" applyBorder="1" applyAlignment="1">
      <alignment wrapText="1"/>
    </xf>
    <xf numFmtId="183" fontId="9" fillId="61" borderId="35" xfId="0" applyNumberFormat="1" applyFont="1" applyFill="1" applyBorder="1" applyAlignment="1">
      <alignment wrapText="1"/>
    </xf>
    <xf numFmtId="188" fontId="10" fillId="61" borderId="0" xfId="79" applyNumberFormat="1" applyFont="1" applyFill="1" applyBorder="1" applyAlignment="1">
      <alignment wrapText="1"/>
    </xf>
    <xf numFmtId="183" fontId="10" fillId="61" borderId="35" xfId="0" applyNumberFormat="1" applyFont="1" applyFill="1" applyBorder="1" applyAlignment="1">
      <alignment wrapText="1"/>
    </xf>
    <xf numFmtId="0" fontId="10" fillId="61" borderId="33" xfId="0" applyFont="1" applyFill="1" applyBorder="1" applyAlignment="1">
      <alignment horizontal="left" wrapText="1"/>
    </xf>
    <xf numFmtId="188" fontId="10" fillId="61" borderId="29" xfId="79" applyNumberFormat="1" applyFont="1" applyFill="1" applyBorder="1" applyAlignment="1">
      <alignment wrapText="1"/>
    </xf>
    <xf numFmtId="189" fontId="10" fillId="61" borderId="29" xfId="0" applyNumberFormat="1" applyFont="1" applyFill="1" applyBorder="1" applyAlignment="1">
      <alignment wrapText="1"/>
    </xf>
    <xf numFmtId="183" fontId="10" fillId="61" borderId="36" xfId="0" applyNumberFormat="1" applyFont="1" applyFill="1" applyBorder="1" applyAlignment="1">
      <alignment wrapText="1"/>
    </xf>
    <xf numFmtId="177" fontId="12" fillId="61" borderId="0" xfId="0" applyNumberFormat="1" applyFont="1" applyFill="1" applyAlignment="1">
      <alignment/>
    </xf>
    <xf numFmtId="186" fontId="12" fillId="61" borderId="0" xfId="0" applyNumberFormat="1" applyFont="1" applyFill="1" applyAlignment="1">
      <alignment/>
    </xf>
    <xf numFmtId="177" fontId="0" fillId="61" borderId="0" xfId="0" applyNumberFormat="1" applyFill="1" applyAlignment="1">
      <alignment/>
    </xf>
    <xf numFmtId="180" fontId="13" fillId="61" borderId="29" xfId="0" applyNumberFormat="1" applyFont="1" applyFill="1" applyBorder="1" applyAlignment="1">
      <alignment wrapText="1"/>
    </xf>
    <xf numFmtId="49" fontId="13" fillId="61" borderId="29" xfId="0" applyNumberFormat="1" applyFont="1" applyFill="1" applyBorder="1" applyAlignment="1">
      <alignment horizontal="right" wrapText="1"/>
    </xf>
    <xf numFmtId="0" fontId="0" fillId="61" borderId="36" xfId="0" applyFill="1" applyBorder="1" applyAlignment="1">
      <alignment/>
    </xf>
    <xf numFmtId="0" fontId="0" fillId="61" borderId="0" xfId="0" applyFill="1" applyAlignment="1">
      <alignment horizontal="left"/>
    </xf>
    <xf numFmtId="0" fontId="77" fillId="64" borderId="32" xfId="0" applyFont="1" applyFill="1" applyBorder="1" applyAlignment="1">
      <alignment horizontal="left" vertical="center" wrapText="1"/>
    </xf>
    <xf numFmtId="0" fontId="76" fillId="64" borderId="27" xfId="0" applyFont="1" applyFill="1" applyBorder="1" applyAlignment="1">
      <alignment horizontal="center" vertical="center" wrapText="1"/>
    </xf>
    <xf numFmtId="0" fontId="76" fillId="64" borderId="32" xfId="0" applyFont="1" applyFill="1" applyBorder="1" applyAlignment="1">
      <alignment horizontal="left" vertical="center" wrapText="1"/>
    </xf>
    <xf numFmtId="15" fontId="77" fillId="64" borderId="27" xfId="0" applyNumberFormat="1" applyFont="1" applyFill="1" applyBorder="1" applyAlignment="1">
      <alignment horizontal="center" vertical="center" wrapText="1"/>
    </xf>
    <xf numFmtId="0" fontId="77" fillId="64" borderId="27" xfId="0" applyFont="1" applyFill="1" applyBorder="1" applyAlignment="1">
      <alignment horizontal="center" vertical="center" wrapText="1"/>
    </xf>
    <xf numFmtId="15" fontId="76" fillId="64" borderId="34" xfId="0" applyNumberFormat="1" applyFont="1" applyFill="1" applyBorder="1" applyAlignment="1">
      <alignment horizontal="center" vertical="center" wrapText="1"/>
    </xf>
    <xf numFmtId="187" fontId="9" fillId="61" borderId="35" xfId="0" applyNumberFormat="1" applyFont="1" applyFill="1" applyBorder="1" applyAlignment="1">
      <alignment wrapText="1"/>
    </xf>
    <xf numFmtId="187" fontId="9" fillId="61" borderId="34" xfId="87" applyNumberFormat="1" applyFont="1" applyFill="1" applyBorder="1" applyAlignment="1">
      <alignment wrapText="1"/>
    </xf>
    <xf numFmtId="187" fontId="10" fillId="61" borderId="35" xfId="0" applyNumberFormat="1" applyFont="1" applyFill="1" applyBorder="1" applyAlignment="1">
      <alignment wrapText="1"/>
    </xf>
    <xf numFmtId="0" fontId="10" fillId="61" borderId="0" xfId="0" applyFont="1" applyFill="1" applyBorder="1" applyAlignment="1">
      <alignment wrapText="1"/>
    </xf>
    <xf numFmtId="0" fontId="10" fillId="61" borderId="31" xfId="0" applyFont="1" applyFill="1" applyBorder="1" applyAlignment="1">
      <alignment horizontal="right" wrapText="1"/>
    </xf>
    <xf numFmtId="0" fontId="10" fillId="61" borderId="33" xfId="0" applyFont="1" applyFill="1" applyBorder="1" applyAlignment="1">
      <alignment horizontal="right" wrapText="1"/>
    </xf>
    <xf numFmtId="177" fontId="10" fillId="61" borderId="29" xfId="0" applyNumberFormat="1" applyFont="1" applyFill="1" applyBorder="1" applyAlignment="1">
      <alignment wrapText="1"/>
    </xf>
    <xf numFmtId="187" fontId="10" fillId="61" borderId="36" xfId="0" applyNumberFormat="1" applyFont="1" applyFill="1" applyBorder="1" applyAlignment="1">
      <alignment wrapText="1"/>
    </xf>
    <xf numFmtId="180" fontId="10" fillId="61" borderId="0" xfId="0" applyNumberFormat="1" applyFont="1" applyFill="1" applyBorder="1" applyAlignment="1">
      <alignment wrapText="1"/>
    </xf>
    <xf numFmtId="182" fontId="10" fillId="61" borderId="0" xfId="0" applyNumberFormat="1" applyFont="1" applyFill="1" applyBorder="1" applyAlignment="1">
      <alignment wrapText="1"/>
    </xf>
    <xf numFmtId="180" fontId="10" fillId="61" borderId="29" xfId="0" applyNumberFormat="1" applyFont="1" applyFill="1" applyBorder="1" applyAlignment="1">
      <alignment wrapText="1"/>
    </xf>
    <xf numFmtId="49" fontId="10" fillId="61" borderId="29" xfId="0" applyNumberFormat="1" applyFont="1" applyFill="1" applyBorder="1" applyAlignment="1">
      <alignment horizontal="right" wrapText="1"/>
    </xf>
    <xf numFmtId="0" fontId="76" fillId="62" borderId="32" xfId="0" applyFont="1" applyFill="1" applyBorder="1" applyAlignment="1">
      <alignment horizontal="left" vertical="center" wrapText="1"/>
    </xf>
    <xf numFmtId="15" fontId="77" fillId="62" borderId="27" xfId="0" applyNumberFormat="1" applyFont="1" applyFill="1" applyBorder="1" applyAlignment="1">
      <alignment horizontal="center" vertical="center" wrapText="1"/>
    </xf>
    <xf numFmtId="0" fontId="77" fillId="62" borderId="27" xfId="0" applyFont="1" applyFill="1" applyBorder="1" applyAlignment="1">
      <alignment horizontal="center" vertical="center" wrapText="1"/>
    </xf>
    <xf numFmtId="0" fontId="76" fillId="62" borderId="27" xfId="0" applyFont="1" applyFill="1" applyBorder="1" applyAlignment="1">
      <alignment horizontal="center" vertical="center" wrapText="1"/>
    </xf>
    <xf numFmtId="15" fontId="76" fillId="62" borderId="34" xfId="0" applyNumberFormat="1" applyFont="1" applyFill="1" applyBorder="1" applyAlignment="1">
      <alignment horizontal="center" vertical="center" wrapText="1"/>
    </xf>
    <xf numFmtId="0" fontId="77" fillId="62" borderId="32" xfId="0" applyFont="1" applyFill="1" applyBorder="1" applyAlignment="1">
      <alignment horizontal="left" vertical="center" wrapText="1"/>
    </xf>
    <xf numFmtId="179" fontId="9" fillId="61" borderId="27" xfId="0" applyNumberFormat="1" applyFont="1" applyFill="1" applyBorder="1" applyAlignment="1">
      <alignment wrapText="1"/>
    </xf>
    <xf numFmtId="180" fontId="13" fillId="61" borderId="0" xfId="0" applyNumberFormat="1" applyFont="1" applyFill="1" applyBorder="1" applyAlignment="1">
      <alignment wrapText="1"/>
    </xf>
    <xf numFmtId="181" fontId="9" fillId="61" borderId="27" xfId="0" applyNumberFormat="1" applyFont="1" applyFill="1" applyBorder="1" applyAlignment="1">
      <alignment wrapText="1"/>
    </xf>
    <xf numFmtId="180" fontId="14" fillId="61" borderId="27" xfId="0" applyNumberFormat="1" applyFont="1" applyFill="1" applyBorder="1" applyAlignment="1">
      <alignment wrapText="1"/>
    </xf>
    <xf numFmtId="187" fontId="9" fillId="61" borderId="34" xfId="0" applyNumberFormat="1" applyFont="1" applyFill="1" applyBorder="1" applyAlignment="1">
      <alignment wrapText="1"/>
    </xf>
    <xf numFmtId="179" fontId="12" fillId="61" borderId="0" xfId="0" applyNumberFormat="1" applyFont="1" applyFill="1" applyAlignment="1">
      <alignment/>
    </xf>
    <xf numFmtId="0" fontId="76" fillId="65" borderId="32" xfId="0" applyFont="1" applyFill="1" applyBorder="1" applyAlignment="1">
      <alignment horizontal="left" vertical="center" wrapText="1"/>
    </xf>
    <xf numFmtId="15" fontId="77" fillId="65" borderId="27" xfId="0" applyNumberFormat="1" applyFont="1" applyFill="1" applyBorder="1" applyAlignment="1">
      <alignment horizontal="center" vertical="center" wrapText="1"/>
    </xf>
    <xf numFmtId="0" fontId="77" fillId="65" borderId="27" xfId="0" applyFont="1" applyFill="1" applyBorder="1" applyAlignment="1">
      <alignment horizontal="center" vertical="center" wrapText="1"/>
    </xf>
    <xf numFmtId="0" fontId="76" fillId="65" borderId="27" xfId="0" applyFont="1" applyFill="1" applyBorder="1" applyAlignment="1">
      <alignment horizontal="center" vertical="center" wrapText="1"/>
    </xf>
    <xf numFmtId="15" fontId="76" fillId="65" borderId="34" xfId="0" applyNumberFormat="1" applyFont="1" applyFill="1" applyBorder="1" applyAlignment="1">
      <alignment horizontal="center" vertical="center" wrapText="1"/>
    </xf>
    <xf numFmtId="0" fontId="77" fillId="65" borderId="32" xfId="0" applyFont="1" applyFill="1" applyBorder="1" applyAlignment="1">
      <alignment horizontal="left" vertical="center" wrapText="1"/>
    </xf>
    <xf numFmtId="0" fontId="10" fillId="61" borderId="29" xfId="0" applyFont="1" applyFill="1" applyBorder="1" applyAlignment="1">
      <alignment wrapText="1"/>
    </xf>
    <xf numFmtId="192" fontId="10" fillId="61" borderId="29" xfId="0" applyNumberFormat="1" applyFont="1" applyFill="1" applyBorder="1" applyAlignment="1">
      <alignment wrapText="1"/>
    </xf>
    <xf numFmtId="187" fontId="10" fillId="61" borderId="36" xfId="87" applyNumberFormat="1" applyFont="1" applyFill="1" applyBorder="1" applyAlignment="1">
      <alignment wrapText="1"/>
    </xf>
    <xf numFmtId="0" fontId="76" fillId="66" borderId="32" xfId="0" applyFont="1" applyFill="1" applyBorder="1" applyAlignment="1">
      <alignment horizontal="left" vertical="center" wrapText="1"/>
    </xf>
    <xf numFmtId="15" fontId="77" fillId="66" borderId="27" xfId="0" applyNumberFormat="1" applyFont="1" applyFill="1" applyBorder="1" applyAlignment="1">
      <alignment horizontal="center" vertical="center" wrapText="1"/>
    </xf>
    <xf numFmtId="0" fontId="77" fillId="66" borderId="27" xfId="0" applyFont="1" applyFill="1" applyBorder="1" applyAlignment="1">
      <alignment horizontal="center" vertical="center" wrapText="1"/>
    </xf>
    <xf numFmtId="0" fontId="76" fillId="66" borderId="27" xfId="0" applyFont="1" applyFill="1" applyBorder="1" applyAlignment="1">
      <alignment horizontal="center" vertical="center" wrapText="1"/>
    </xf>
    <xf numFmtId="15" fontId="76" fillId="66" borderId="34" xfId="0" applyNumberFormat="1" applyFont="1" applyFill="1" applyBorder="1" applyAlignment="1">
      <alignment horizontal="center" vertical="center" wrapText="1"/>
    </xf>
    <xf numFmtId="0" fontId="77" fillId="66" borderId="32" xfId="0" applyFont="1" applyFill="1" applyBorder="1" applyAlignment="1">
      <alignment horizontal="left" vertical="center" wrapText="1"/>
    </xf>
    <xf numFmtId="184" fontId="1" fillId="61" borderId="0" xfId="83" applyNumberFormat="1" applyFont="1" applyFill="1" applyBorder="1" applyProtection="1">
      <alignment/>
      <protection locked="0"/>
    </xf>
    <xf numFmtId="184" fontId="3" fillId="61" borderId="0" xfId="83" applyNumberFormat="1" applyFont="1" applyFill="1" applyProtection="1">
      <alignment/>
      <protection hidden="1"/>
    </xf>
    <xf numFmtId="184" fontId="6" fillId="61" borderId="27" xfId="83" applyNumberFormat="1" applyFont="1" applyFill="1" applyBorder="1" applyProtection="1">
      <alignment/>
      <protection locked="0"/>
    </xf>
    <xf numFmtId="184" fontId="6" fillId="61" borderId="0" xfId="83" applyNumberFormat="1" applyFont="1" applyFill="1" applyBorder="1" applyProtection="1">
      <alignment/>
      <protection locked="0"/>
    </xf>
    <xf numFmtId="184" fontId="3" fillId="61" borderId="0" xfId="83" applyNumberFormat="1" applyFont="1" applyFill="1" applyAlignment="1" applyProtection="1">
      <alignment horizontal="right"/>
      <protection hidden="1"/>
    </xf>
    <xf numFmtId="184" fontId="4" fillId="61" borderId="0" xfId="83" applyNumberFormat="1" applyFont="1" applyFill="1" applyAlignment="1" applyProtection="1">
      <alignment horizontal="right"/>
      <protection hidden="1"/>
    </xf>
    <xf numFmtId="184" fontId="1" fillId="61" borderId="29" xfId="83" applyNumberFormat="1" applyFont="1" applyFill="1" applyBorder="1" applyProtection="1">
      <alignment/>
      <protection locked="0"/>
    </xf>
    <xf numFmtId="186" fontId="2" fillId="60" borderId="27" xfId="83" applyNumberFormat="1" applyFont="1" applyFill="1" applyBorder="1" applyAlignment="1" applyProtection="1">
      <alignment vertical="center"/>
      <protection hidden="1"/>
    </xf>
    <xf numFmtId="186" fontId="3" fillId="61" borderId="0" xfId="83" applyNumberFormat="1" applyFont="1" applyFill="1" applyBorder="1" applyAlignment="1" applyProtection="1">
      <alignment vertical="center"/>
      <protection hidden="1"/>
    </xf>
    <xf numFmtId="186" fontId="45" fillId="61" borderId="0" xfId="83" applyNumberFormat="1" applyFont="1" applyFill="1" applyBorder="1" applyAlignment="1" applyProtection="1">
      <alignment vertical="center"/>
      <protection hidden="1"/>
    </xf>
    <xf numFmtId="186" fontId="2" fillId="15" borderId="37" xfId="83" applyNumberFormat="1" applyFont="1" applyFill="1" applyBorder="1" applyAlignment="1" applyProtection="1">
      <alignment horizontal="right" vertical="center"/>
      <protection hidden="1"/>
    </xf>
    <xf numFmtId="186" fontId="3" fillId="61" borderId="38" xfId="83" applyNumberFormat="1" applyFont="1" applyFill="1" applyBorder="1" applyAlignment="1" applyProtection="1">
      <alignment vertical="center"/>
      <protection hidden="1"/>
    </xf>
    <xf numFmtId="186" fontId="45" fillId="61" borderId="29" xfId="83" applyNumberFormat="1" applyFont="1" applyFill="1" applyBorder="1" applyAlignment="1" applyProtection="1">
      <alignment vertical="center"/>
      <protection hidden="1"/>
    </xf>
    <xf numFmtId="186" fontId="45" fillId="61" borderId="39" xfId="83" applyNumberFormat="1" applyFont="1" applyFill="1" applyBorder="1" applyAlignment="1" applyProtection="1">
      <alignment vertical="center"/>
      <protection hidden="1"/>
    </xf>
    <xf numFmtId="186" fontId="2" fillId="61" borderId="38" xfId="83" applyNumberFormat="1" applyFont="1" applyFill="1" applyBorder="1" applyAlignment="1" applyProtection="1">
      <alignment vertical="center"/>
      <protection hidden="1"/>
    </xf>
    <xf numFmtId="186" fontId="6" fillId="15" borderId="27" xfId="0" applyNumberFormat="1" applyFont="1" applyFill="1" applyBorder="1" applyAlignment="1">
      <alignment horizontal="right" vertical="center" wrapText="1"/>
    </xf>
    <xf numFmtId="176" fontId="7" fillId="62" borderId="27" xfId="83" applyNumberFormat="1" applyFont="1" applyFill="1" applyBorder="1" applyAlignment="1" applyProtection="1" quotePrefix="1">
      <alignment horizontal="center" vertical="center" wrapText="1"/>
      <protection/>
    </xf>
    <xf numFmtId="186" fontId="1" fillId="61" borderId="0" xfId="0" applyNumberFormat="1" applyFont="1" applyFill="1" applyAlignment="1">
      <alignment/>
    </xf>
    <xf numFmtId="186" fontId="3" fillId="54" borderId="27" xfId="83" applyNumberFormat="1" applyFont="1" applyFill="1" applyBorder="1" applyAlignment="1" applyProtection="1">
      <alignment horizontal="center" vertical="center"/>
      <protection hidden="1"/>
    </xf>
    <xf numFmtId="186" fontId="2" fillId="61" borderId="0" xfId="83" applyNumberFormat="1" applyFont="1" applyFill="1" applyBorder="1" applyAlignment="1" applyProtection="1">
      <alignment vertical="center"/>
      <protection hidden="1"/>
    </xf>
    <xf numFmtId="189" fontId="13" fillId="61" borderId="0" xfId="0" applyNumberFormat="1" applyFont="1" applyFill="1" applyBorder="1" applyAlignment="1">
      <alignment wrapText="1"/>
    </xf>
    <xf numFmtId="183" fontId="13" fillId="61" borderId="35" xfId="0" applyNumberFormat="1" applyFont="1" applyFill="1" applyBorder="1" applyAlignment="1">
      <alignment wrapText="1"/>
    </xf>
    <xf numFmtId="189" fontId="13" fillId="61" borderId="29" xfId="0" applyNumberFormat="1" applyFont="1" applyFill="1" applyBorder="1" applyAlignment="1">
      <alignment wrapText="1"/>
    </xf>
    <xf numFmtId="183" fontId="10" fillId="61" borderId="0" xfId="0" applyNumberFormat="1" applyFont="1" applyFill="1" applyBorder="1" applyAlignment="1">
      <alignment wrapText="1"/>
    </xf>
    <xf numFmtId="49" fontId="10" fillId="61" borderId="29" xfId="0" applyNumberFormat="1" applyFont="1" applyFill="1" applyBorder="1" applyAlignment="1">
      <alignment horizontal="right" vertical="center" wrapText="1"/>
    </xf>
    <xf numFmtId="37" fontId="3" fillId="61" borderId="27" xfId="83" applyFont="1" applyFill="1" applyBorder="1" applyAlignment="1" applyProtection="1">
      <alignment horizontal="left" vertical="center"/>
      <protection hidden="1"/>
    </xf>
    <xf numFmtId="37" fontId="3" fillId="61" borderId="27" xfId="83" applyFont="1" applyFill="1" applyBorder="1" applyAlignment="1" applyProtection="1">
      <alignment horizontal="left" vertical="center" wrapText="1"/>
      <protection hidden="1"/>
    </xf>
    <xf numFmtId="186" fontId="45" fillId="61" borderId="27" xfId="83" applyNumberFormat="1" applyFont="1" applyFill="1" applyBorder="1" applyAlignment="1" applyProtection="1">
      <alignment vertical="center"/>
      <protection hidden="1"/>
    </xf>
    <xf numFmtId="184" fontId="5" fillId="61" borderId="0" xfId="83" applyNumberFormat="1" applyFont="1" applyFill="1" applyProtection="1">
      <alignment/>
      <protection locked="0"/>
    </xf>
    <xf numFmtId="193" fontId="1" fillId="61" borderId="0" xfId="83" applyNumberFormat="1" applyFill="1" applyProtection="1">
      <alignment/>
      <protection locked="0"/>
    </xf>
    <xf numFmtId="193" fontId="1" fillId="61" borderId="29" xfId="83" applyNumberFormat="1" applyFill="1" applyBorder="1" applyProtection="1">
      <alignment/>
      <protection locked="0"/>
    </xf>
    <xf numFmtId="14" fontId="75" fillId="62" borderId="27" xfId="83" applyNumberFormat="1" applyFont="1" applyFill="1" applyBorder="1" applyAlignment="1" applyProtection="1" quotePrefix="1">
      <alignment horizontal="right" vertical="center" wrapText="1"/>
      <protection/>
    </xf>
    <xf numFmtId="14" fontId="6" fillId="67" borderId="27" xfId="83" applyNumberFormat="1" applyFont="1" applyFill="1" applyBorder="1" applyAlignment="1" applyProtection="1" quotePrefix="1">
      <alignment horizontal="right" vertical="center" wrapText="1"/>
      <protection/>
    </xf>
    <xf numFmtId="186" fontId="45" fillId="61" borderId="0" xfId="83" applyNumberFormat="1" applyFont="1" applyFill="1" applyAlignment="1" applyProtection="1">
      <alignment horizontal="right" vertical="center"/>
      <protection hidden="1"/>
    </xf>
    <xf numFmtId="186" fontId="45" fillId="61" borderId="0" xfId="83" applyNumberFormat="1" applyFont="1" applyFill="1" applyAlignment="1" applyProtection="1">
      <alignment vertical="center"/>
      <protection hidden="1"/>
    </xf>
    <xf numFmtId="14" fontId="75" fillId="63" borderId="27" xfId="83" applyNumberFormat="1" applyFont="1" applyFill="1" applyBorder="1" applyAlignment="1" applyProtection="1" quotePrefix="1">
      <alignment horizontal="right" vertical="center" wrapText="1"/>
      <protection/>
    </xf>
    <xf numFmtId="177" fontId="10" fillId="61" borderId="0" xfId="0" applyNumberFormat="1" applyFont="1" applyFill="1" applyAlignment="1">
      <alignment wrapText="1"/>
    </xf>
    <xf numFmtId="186" fontId="9" fillId="61" borderId="0" xfId="0" applyNumberFormat="1" applyFont="1" applyFill="1" applyAlignment="1">
      <alignment wrapText="1"/>
    </xf>
    <xf numFmtId="178" fontId="10" fillId="61" borderId="0" xfId="0" applyNumberFormat="1" applyFont="1" applyFill="1" applyAlignment="1">
      <alignment wrapText="1"/>
    </xf>
    <xf numFmtId="179" fontId="10" fillId="61" borderId="0" xfId="0" applyNumberFormat="1" applyFont="1" applyFill="1" applyAlignment="1">
      <alignment wrapText="1"/>
    </xf>
    <xf numFmtId="181" fontId="9" fillId="61" borderId="0" xfId="0" applyNumberFormat="1" applyFont="1" applyFill="1" applyAlignment="1">
      <alignment wrapText="1"/>
    </xf>
    <xf numFmtId="181" fontId="10" fillId="61" borderId="0" xfId="0" applyNumberFormat="1" applyFont="1" applyFill="1" applyAlignment="1">
      <alignment wrapText="1"/>
    </xf>
    <xf numFmtId="14" fontId="75" fillId="64" borderId="27" xfId="83" applyNumberFormat="1" applyFont="1" applyFill="1" applyBorder="1" applyAlignment="1" applyProtection="1" quotePrefix="1">
      <alignment horizontal="right" vertical="center" wrapText="1"/>
      <protection/>
    </xf>
    <xf numFmtId="0" fontId="10" fillId="61" borderId="0" xfId="0" applyFont="1" applyFill="1" applyAlignment="1">
      <alignment wrapText="1"/>
    </xf>
    <xf numFmtId="14" fontId="75" fillId="65" borderId="27" xfId="83" applyNumberFormat="1" applyFont="1" applyFill="1" applyBorder="1" applyAlignment="1" applyProtection="1" quotePrefix="1">
      <alignment horizontal="right" vertical="center" wrapText="1"/>
      <protection/>
    </xf>
    <xf numFmtId="14" fontId="75" fillId="66" borderId="27" xfId="83" applyNumberFormat="1" applyFont="1" applyFill="1" applyBorder="1" applyAlignment="1" applyProtection="1" quotePrefix="1">
      <alignment horizontal="right" vertical="center" wrapText="1"/>
      <protection/>
    </xf>
    <xf numFmtId="190" fontId="9" fillId="61" borderId="34" xfId="0" applyNumberFormat="1" applyFont="1" applyFill="1" applyBorder="1" applyAlignment="1">
      <alignment wrapText="1"/>
    </xf>
    <xf numFmtId="184" fontId="1" fillId="61" borderId="0" xfId="83" applyNumberFormat="1" applyFill="1" applyProtection="1">
      <alignment/>
      <protection locked="0"/>
    </xf>
    <xf numFmtId="189" fontId="9" fillId="61" borderId="0" xfId="0" applyNumberFormat="1" applyFont="1" applyFill="1" applyAlignment="1">
      <alignment wrapText="1"/>
    </xf>
    <xf numFmtId="191" fontId="10" fillId="61" borderId="0" xfId="0" applyNumberFormat="1" applyFont="1" applyFill="1" applyAlignment="1">
      <alignment wrapText="1"/>
    </xf>
    <xf numFmtId="14" fontId="75" fillId="62" borderId="27" xfId="83" applyNumberFormat="1" applyFont="1" applyFill="1" applyBorder="1" applyAlignment="1" quotePrefix="1">
      <alignment horizontal="right" vertical="center" wrapText="1"/>
      <protection/>
    </xf>
    <xf numFmtId="186" fontId="45" fillId="61" borderId="0" xfId="83" applyNumberFormat="1" applyFont="1" applyFill="1" applyAlignment="1" applyProtection="1" quotePrefix="1">
      <alignment horizontal="right" vertical="center"/>
      <protection hidden="1"/>
    </xf>
    <xf numFmtId="186" fontId="45" fillId="61" borderId="29" xfId="83" applyNumberFormat="1" applyFont="1" applyFill="1" applyBorder="1" applyAlignment="1" applyProtection="1" quotePrefix="1">
      <alignment horizontal="right" vertical="center"/>
      <protection hidden="1"/>
    </xf>
    <xf numFmtId="184" fontId="1" fillId="61" borderId="29" xfId="83" applyNumberFormat="1" applyFill="1" applyBorder="1" applyProtection="1">
      <alignment/>
      <protection locked="0"/>
    </xf>
  </cellXfs>
  <cellStyles count="1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Colore 1" xfId="21"/>
    <cellStyle name="20% - Colore 2" xfId="22"/>
    <cellStyle name="20% - Colore 3" xfId="23"/>
    <cellStyle name="20% - Colore 4" xfId="24"/>
    <cellStyle name="20% - Colore 5" xfId="25"/>
    <cellStyle name="20% - Colore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Colore 1" xfId="33"/>
    <cellStyle name="40% - Colore 2" xfId="34"/>
    <cellStyle name="40% - Colore 3" xfId="35"/>
    <cellStyle name="40% - Colore 4" xfId="36"/>
    <cellStyle name="40% - Colore 5" xfId="37"/>
    <cellStyle name="40% - Colore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Colore 1" xfId="45"/>
    <cellStyle name="60% - Colore 2" xfId="46"/>
    <cellStyle name="60% - Colore 3" xfId="47"/>
    <cellStyle name="60% - Colore 4" xfId="48"/>
    <cellStyle name="60% - Colore 5" xfId="49"/>
    <cellStyle name="60% - Colore 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olo" xfId="58"/>
    <cellStyle name="Calculation" xfId="59"/>
    <cellStyle name="Cella collegata" xfId="60"/>
    <cellStyle name="Cella da controllare" xfId="61"/>
    <cellStyle name="Check Cell" xfId="62"/>
    <cellStyle name="Hyperlink" xfId="63"/>
    <cellStyle name="Followed Hyperlink" xfId="64"/>
    <cellStyle name="Colore 1" xfId="65"/>
    <cellStyle name="Colore 2" xfId="66"/>
    <cellStyle name="Colore 3" xfId="67"/>
    <cellStyle name="Colore 4" xfId="68"/>
    <cellStyle name="Colore 5" xfId="69"/>
    <cellStyle name="Colore 6" xfId="70"/>
    <cellStyle name="Explanatory Text" xfId="71"/>
    <cellStyle name="Good" xfId="72"/>
    <cellStyle name="Heading 1" xfId="73"/>
    <cellStyle name="Heading 2" xfId="74"/>
    <cellStyle name="Heading 3" xfId="75"/>
    <cellStyle name="Heading 4" xfId="76"/>
    <cellStyle name="Input" xfId="77"/>
    <cellStyle name="Linked Cell" xfId="78"/>
    <cellStyle name="Comma" xfId="79"/>
    <cellStyle name="Comma [0]" xfId="80"/>
    <cellStyle name="Neutral" xfId="81"/>
    <cellStyle name="Neutrale" xfId="82"/>
    <cellStyle name="Normal_Cons_HERA_mar04_Poli_7tris" xfId="83"/>
    <cellStyle name="Nota" xfId="84"/>
    <cellStyle name="Note" xfId="85"/>
    <cellStyle name="Output" xfId="86"/>
    <cellStyle name="Percent" xfId="87"/>
    <cellStyle name="SAPBEXaggData" xfId="88"/>
    <cellStyle name="SAPBEXaggDataEmph" xfId="89"/>
    <cellStyle name="SAPBEXaggExc1" xfId="90"/>
    <cellStyle name="SAPBEXaggExc1Emph" xfId="91"/>
    <cellStyle name="SAPBEXaggExc2" xfId="92"/>
    <cellStyle name="SAPBEXaggExc2Emph" xfId="93"/>
    <cellStyle name="SAPBEXaggItem" xfId="94"/>
    <cellStyle name="SAPBEXaggItemX" xfId="95"/>
    <cellStyle name="SAPBEXbackground" xfId="96"/>
    <cellStyle name="SAPBEXchaText" xfId="97"/>
    <cellStyle name="SAPBEXexcBad7" xfId="98"/>
    <cellStyle name="SAPBEXexcBad8" xfId="99"/>
    <cellStyle name="SAPBEXexcBad9" xfId="100"/>
    <cellStyle name="SAPBEXexcCritical4" xfId="101"/>
    <cellStyle name="SAPBEXexcCritical5" xfId="102"/>
    <cellStyle name="SAPBEXexcCritical6" xfId="103"/>
    <cellStyle name="SAPBEXexcGood1" xfId="104"/>
    <cellStyle name="SAPBEXexcGood2" xfId="105"/>
    <cellStyle name="SAPBEXexcGood3" xfId="106"/>
    <cellStyle name="SAPBEXfilterDrill" xfId="107"/>
    <cellStyle name="SAPBEXfilterItem" xfId="108"/>
    <cellStyle name="SAPBEXfilterText" xfId="109"/>
    <cellStyle name="SAPBEXformats" xfId="110"/>
    <cellStyle name="SAPBEXheaderData" xfId="111"/>
    <cellStyle name="SAPBEXheaderItem" xfId="112"/>
    <cellStyle name="SAPBEXheaderRowOne" xfId="113"/>
    <cellStyle name="SAPBEXheaderRowThree" xfId="114"/>
    <cellStyle name="SAPBEXheaderRowTwo" xfId="115"/>
    <cellStyle name="SAPBEXheaderSingleRow" xfId="116"/>
    <cellStyle name="SAPBEXheaderText" xfId="117"/>
    <cellStyle name="SAPBEXHLevel0" xfId="118"/>
    <cellStyle name="SAPBEXHLevel0X" xfId="119"/>
    <cellStyle name="SAPBEXHLevel1" xfId="120"/>
    <cellStyle name="SAPBEXHLevel1X" xfId="121"/>
    <cellStyle name="SAPBEXHLevel2" xfId="122"/>
    <cellStyle name="SAPBEXHLevel2X" xfId="123"/>
    <cellStyle name="SAPBEXHLevel3" xfId="124"/>
    <cellStyle name="SAPBEXHLevel3X" xfId="125"/>
    <cellStyle name="SAPBEXresData" xfId="126"/>
    <cellStyle name="SAPBEXresDataEmph" xfId="127"/>
    <cellStyle name="SAPBEXresExc1" xfId="128"/>
    <cellStyle name="SAPBEXresExc1Emph" xfId="129"/>
    <cellStyle name="SAPBEXresExc2" xfId="130"/>
    <cellStyle name="SAPBEXresExc2Emph" xfId="131"/>
    <cellStyle name="SAPBEXresItem" xfId="132"/>
    <cellStyle name="SAPBEXresItemX" xfId="133"/>
    <cellStyle name="SAPBEXstdData" xfId="134"/>
    <cellStyle name="SAPBEXstdDataEmph" xfId="135"/>
    <cellStyle name="SAPBEXstdExc1" xfId="136"/>
    <cellStyle name="SAPBEXstdExc1Emph" xfId="137"/>
    <cellStyle name="SAPBEXstdExc2" xfId="138"/>
    <cellStyle name="SAPBEXstdExc2Emph" xfId="139"/>
    <cellStyle name="SAPBEXstdItem" xfId="140"/>
    <cellStyle name="SAPBEXstdItemHeader" xfId="141"/>
    <cellStyle name="SAPBEXstdItemLeft" xfId="142"/>
    <cellStyle name="SAPBEXstdItemLeftChart" xfId="143"/>
    <cellStyle name="SAPBEXstdItemX" xfId="144"/>
    <cellStyle name="SAPBEXsubData" xfId="145"/>
    <cellStyle name="SAPBEXsubDataEmph" xfId="146"/>
    <cellStyle name="SAPBEXsubExc1" xfId="147"/>
    <cellStyle name="SAPBEXsubExc1Emph" xfId="148"/>
    <cellStyle name="SAPBEXsubExc2" xfId="149"/>
    <cellStyle name="SAPBEXsubExc2Emph" xfId="150"/>
    <cellStyle name="SAPBEXsubItem" xfId="151"/>
    <cellStyle name="SAPBEXtitle" xfId="152"/>
    <cellStyle name="SAPBEXundefined" xfId="153"/>
    <cellStyle name="Testo avviso" xfId="154"/>
    <cellStyle name="Testo descrittivo" xfId="155"/>
    <cellStyle name="Title" xfId="156"/>
    <cellStyle name="Titolo" xfId="157"/>
    <cellStyle name="Titolo 1" xfId="158"/>
    <cellStyle name="Titolo 2" xfId="159"/>
    <cellStyle name="Titolo 3" xfId="160"/>
    <cellStyle name="Titolo 4" xfId="161"/>
    <cellStyle name="Total" xfId="162"/>
    <cellStyle name="Totale" xfId="163"/>
    <cellStyle name="Valore non valido" xfId="164"/>
    <cellStyle name="Valore valido" xfId="165"/>
    <cellStyle name="Currency" xfId="166"/>
    <cellStyle name="Currency [0]" xfId="167"/>
    <cellStyle name="Warning Text" xfId="1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57150</xdr:rowOff>
    </xdr:from>
    <xdr:to>
      <xdr:col>0</xdr:col>
      <xdr:colOff>1276350</xdr:colOff>
      <xdr:row>2</xdr:row>
      <xdr:rowOff>238125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57150"/>
          <a:ext cx="1219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57150</xdr:rowOff>
    </xdr:from>
    <xdr:to>
      <xdr:col>0</xdr:col>
      <xdr:colOff>1247775</xdr:colOff>
      <xdr:row>3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7150"/>
          <a:ext cx="12192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C40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51.140625" style="10" customWidth="1"/>
    <col min="2" max="3" width="10.28125" style="10" bestFit="1" customWidth="1"/>
    <col min="4" max="16384" width="9.140625" style="11" customWidth="1"/>
  </cols>
  <sheetData>
    <row r="3" ht="25.5" customHeight="1"/>
    <row r="4" spans="1:3" ht="13.5">
      <c r="A4" s="22" t="s">
        <v>1</v>
      </c>
      <c r="B4" s="137"/>
      <c r="C4" s="137"/>
    </row>
    <row r="5" spans="1:3" ht="13.5">
      <c r="A5" s="1" t="s">
        <v>85</v>
      </c>
      <c r="B5" s="153">
        <v>45016</v>
      </c>
      <c r="C5" s="153">
        <v>45382</v>
      </c>
    </row>
    <row r="6" spans="1:3" ht="13.5">
      <c r="A6" s="12" t="s">
        <v>2</v>
      </c>
      <c r="B6" s="168">
        <v>5628.9</v>
      </c>
      <c r="C6" s="168">
        <v>3285.8</v>
      </c>
    </row>
    <row r="7" spans="1:3" ht="12" customHeight="1">
      <c r="A7" s="12" t="s">
        <v>3</v>
      </c>
      <c r="B7" s="168">
        <v>0</v>
      </c>
      <c r="C7" s="168">
        <v>0</v>
      </c>
    </row>
    <row r="8" spans="1:3" ht="13.5">
      <c r="A8" s="12" t="s">
        <v>4</v>
      </c>
      <c r="B8" s="168">
        <v>121.2</v>
      </c>
      <c r="C8" s="168">
        <v>113.2</v>
      </c>
    </row>
    <row r="9" spans="1:3" ht="13.5">
      <c r="A9" s="13" t="s">
        <v>78</v>
      </c>
      <c r="B9" s="149">
        <v>0</v>
      </c>
      <c r="C9" s="149">
        <v>0</v>
      </c>
    </row>
    <row r="10" spans="1:3" ht="13.5">
      <c r="A10" s="13"/>
      <c r="B10" s="122"/>
      <c r="C10" s="122"/>
    </row>
    <row r="11" spans="1:3" ht="13.5">
      <c r="A11" s="12" t="s">
        <v>77</v>
      </c>
      <c r="B11" s="168">
        <v>-4484.1</v>
      </c>
      <c r="C11" s="168">
        <v>-1841.1</v>
      </c>
    </row>
    <row r="12" spans="1:3" ht="13.5">
      <c r="A12" s="12" t="s">
        <v>5</v>
      </c>
      <c r="B12" s="168">
        <v>-684.7</v>
      </c>
      <c r="C12" s="168">
        <v>-965.9</v>
      </c>
    </row>
    <row r="13" spans="1:3" ht="13.5">
      <c r="A13" s="12" t="s">
        <v>6</v>
      </c>
      <c r="B13" s="168">
        <v>-165.4</v>
      </c>
      <c r="C13" s="168">
        <v>-169.1</v>
      </c>
    </row>
    <row r="14" spans="1:3" ht="13.5">
      <c r="A14" s="12" t="s">
        <v>7</v>
      </c>
      <c r="B14" s="168">
        <v>-174.1</v>
      </c>
      <c r="C14" s="168">
        <v>-171.2</v>
      </c>
    </row>
    <row r="15" spans="1:3" ht="13.5">
      <c r="A15" s="12" t="s">
        <v>8</v>
      </c>
      <c r="B15" s="168">
        <v>-19.2</v>
      </c>
      <c r="C15" s="168">
        <v>-18</v>
      </c>
    </row>
    <row r="16" spans="1:3" ht="13.5">
      <c r="A16" s="12" t="s">
        <v>9</v>
      </c>
      <c r="B16" s="168">
        <v>13.5</v>
      </c>
      <c r="C16" s="168">
        <v>12.2</v>
      </c>
    </row>
    <row r="17" spans="1:3" ht="13.5">
      <c r="A17" s="12"/>
      <c r="B17" s="122"/>
      <c r="C17" s="122"/>
    </row>
    <row r="18" spans="1:3" ht="13.5">
      <c r="A18" s="14" t="s">
        <v>96</v>
      </c>
      <c r="B18" s="123">
        <f>SUM(B6:B16)</f>
        <v>236.09999999999908</v>
      </c>
      <c r="C18" s="123">
        <f>SUM(C6:C16)</f>
        <v>245.9000000000001</v>
      </c>
    </row>
    <row r="19" spans="1:3" ht="13.5">
      <c r="A19" s="12"/>
      <c r="B19" s="124"/>
      <c r="C19" s="124"/>
    </row>
    <row r="20" spans="1:3" ht="13.5">
      <c r="A20" s="12" t="s">
        <v>10</v>
      </c>
      <c r="B20" s="125">
        <v>2.7</v>
      </c>
      <c r="C20" s="125">
        <v>2.9</v>
      </c>
    </row>
    <row r="21" spans="1:3" ht="13.5">
      <c r="A21" s="12" t="s">
        <v>11</v>
      </c>
      <c r="B21" s="125">
        <v>26.3</v>
      </c>
      <c r="C21" s="125">
        <v>37.8</v>
      </c>
    </row>
    <row r="22" spans="1:3" ht="13.5">
      <c r="A22" s="12" t="s">
        <v>12</v>
      </c>
      <c r="B22" s="125">
        <v>-73.4</v>
      </c>
      <c r="C22" s="125">
        <v>-73.7</v>
      </c>
    </row>
    <row r="23" spans="1:3" ht="13.5">
      <c r="A23" s="13" t="s">
        <v>78</v>
      </c>
      <c r="B23" s="149">
        <v>0</v>
      </c>
      <c r="C23" s="149">
        <v>0</v>
      </c>
    </row>
    <row r="24" spans="1:3" ht="13.5">
      <c r="A24" s="12"/>
      <c r="B24" s="125"/>
      <c r="C24" s="125"/>
    </row>
    <row r="25" spans="1:3" ht="13.5">
      <c r="A25" s="15" t="s">
        <v>83</v>
      </c>
      <c r="B25" s="125">
        <v>0</v>
      </c>
      <c r="C25" s="125">
        <v>0</v>
      </c>
    </row>
    <row r="26" spans="1:3" ht="13.5">
      <c r="A26" s="12"/>
      <c r="B26" s="122"/>
      <c r="C26" s="122"/>
    </row>
    <row r="27" spans="1:3" ht="13.5">
      <c r="A27" s="14" t="s">
        <v>97</v>
      </c>
      <c r="B27" s="123">
        <f>SUM(B18:B25)</f>
        <v>191.69999999999905</v>
      </c>
      <c r="C27" s="123">
        <f>SUM(C18:C25)</f>
        <v>212.9000000000001</v>
      </c>
    </row>
    <row r="28" spans="1:3" ht="13.5">
      <c r="A28" s="16"/>
      <c r="B28" s="124"/>
      <c r="C28" s="124"/>
    </row>
    <row r="29" spans="1:3" ht="13.5">
      <c r="A29" s="12" t="s">
        <v>13</v>
      </c>
      <c r="B29" s="125">
        <v>-51.4</v>
      </c>
      <c r="C29" s="125">
        <v>-59.6</v>
      </c>
    </row>
    <row r="30" spans="1:3" ht="13.5">
      <c r="A30" s="13" t="s">
        <v>78</v>
      </c>
      <c r="B30" s="126">
        <v>0</v>
      </c>
      <c r="C30" s="126">
        <v>0</v>
      </c>
    </row>
    <row r="31" spans="1:3" ht="13.5">
      <c r="A31" s="13"/>
      <c r="B31" s="121"/>
      <c r="C31" s="121"/>
    </row>
    <row r="32" spans="1:3" ht="13.5">
      <c r="A32" s="14" t="s">
        <v>98</v>
      </c>
      <c r="B32" s="123">
        <f>SUM(B27:B29)</f>
        <v>140.29999999999905</v>
      </c>
      <c r="C32" s="123">
        <f>SUM(C27:C29)</f>
        <v>153.3000000000001</v>
      </c>
    </row>
    <row r="33" spans="1:3" ht="13.5">
      <c r="A33" s="12"/>
      <c r="B33" s="121"/>
      <c r="C33" s="121"/>
    </row>
    <row r="34" spans="1:3" ht="13.5">
      <c r="A34" s="12" t="s">
        <v>14</v>
      </c>
      <c r="B34" s="125">
        <f>+B32-B35</f>
        <v>128.19999999999905</v>
      </c>
      <c r="C34" s="125">
        <f>+C32-C35</f>
        <v>143.1000000000001</v>
      </c>
    </row>
    <row r="35" spans="1:3" ht="13.5">
      <c r="A35" s="12" t="s">
        <v>15</v>
      </c>
      <c r="B35" s="125">
        <v>12.1</v>
      </c>
      <c r="C35" s="125">
        <v>10.2</v>
      </c>
    </row>
    <row r="36" spans="1:3" ht="13.5">
      <c r="A36" s="17" t="s">
        <v>16</v>
      </c>
      <c r="B36" s="127"/>
      <c r="C36" s="174"/>
    </row>
    <row r="37" spans="1:3" ht="13.5">
      <c r="A37" s="15" t="s">
        <v>79</v>
      </c>
      <c r="B37" s="150">
        <v>0.089</v>
      </c>
      <c r="C37" s="150">
        <v>0.099</v>
      </c>
    </row>
    <row r="38" spans="1:3" ht="14.25" thickBot="1">
      <c r="A38" s="21" t="s">
        <v>80</v>
      </c>
      <c r="B38" s="151">
        <v>0.089</v>
      </c>
      <c r="C38" s="151">
        <v>0.099</v>
      </c>
    </row>
    <row r="39" spans="1:3" ht="13.5">
      <c r="A39" s="18"/>
      <c r="B39" s="19"/>
      <c r="C39" s="19"/>
    </row>
    <row r="40" ht="13.5">
      <c r="A40" s="20"/>
    </row>
  </sheetData>
  <sheetProtection/>
  <printOptions/>
  <pageMargins left="0.75" right="0.75" top="1" bottom="1" header="0.5" footer="0.5"/>
  <pageSetup horizontalDpi="600" verticalDpi="600" orientation="portrait" paperSize="9" r:id="rId2"/>
  <ignoredErrors>
    <ignoredError sqref="B18:C18" formulaRange="1" unlockedFormula="1"/>
    <ignoredError sqref="B19:C19 B27:C28 B31:C32 C26" unlocked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H5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9.57421875" style="10" bestFit="1" customWidth="1"/>
    <col min="2" max="3" width="15.57421875" style="27" customWidth="1"/>
    <col min="4" max="16384" width="9.140625" style="10" customWidth="1"/>
  </cols>
  <sheetData>
    <row r="5" spans="1:3" ht="14.25" customHeight="1">
      <c r="A5" s="22" t="s">
        <v>84</v>
      </c>
      <c r="B5" s="171">
        <v>45291</v>
      </c>
      <c r="C5" s="152">
        <v>45382</v>
      </c>
    </row>
    <row r="6" spans="1:3" ht="13.5">
      <c r="A6" s="2" t="s">
        <v>17</v>
      </c>
      <c r="B6" s="9"/>
      <c r="C6" s="9"/>
    </row>
    <row r="7" spans="1:3" ht="13.5">
      <c r="A7" s="23" t="s">
        <v>18</v>
      </c>
      <c r="B7" s="24"/>
      <c r="C7" s="24"/>
    </row>
    <row r="8" spans="1:3" ht="13.5">
      <c r="A8" s="25" t="s">
        <v>19</v>
      </c>
      <c r="B8" s="154">
        <v>2059.3</v>
      </c>
      <c r="C8" s="154">
        <v>2058.8</v>
      </c>
    </row>
    <row r="9" spans="1:3" ht="13.5">
      <c r="A9" s="26" t="s">
        <v>91</v>
      </c>
      <c r="B9" s="154">
        <v>90.6</v>
      </c>
      <c r="C9" s="154">
        <v>87.2</v>
      </c>
    </row>
    <row r="10" spans="1:3" ht="13.5">
      <c r="A10" s="25" t="s">
        <v>20</v>
      </c>
      <c r="B10" s="154">
        <v>4719.6</v>
      </c>
      <c r="C10" s="154">
        <v>4750.2</v>
      </c>
    </row>
    <row r="11" spans="1:3" ht="13.5">
      <c r="A11" s="25" t="s">
        <v>21</v>
      </c>
      <c r="B11" s="154">
        <v>908.7</v>
      </c>
      <c r="C11" s="154">
        <v>908.7</v>
      </c>
    </row>
    <row r="12" spans="1:3" ht="13.5">
      <c r="A12" s="25" t="s">
        <v>22</v>
      </c>
      <c r="B12" s="154">
        <v>195.6</v>
      </c>
      <c r="C12" s="154">
        <v>198.7</v>
      </c>
    </row>
    <row r="13" spans="1:3" ht="13.5">
      <c r="A13" s="25" t="s">
        <v>23</v>
      </c>
      <c r="B13" s="154">
        <v>162.8</v>
      </c>
      <c r="C13" s="154">
        <v>162.1</v>
      </c>
    </row>
    <row r="14" spans="1:3" ht="13.5">
      <c r="A14" s="25" t="s">
        <v>24</v>
      </c>
      <c r="B14" s="154">
        <v>302.3</v>
      </c>
      <c r="C14" s="154">
        <v>299.5</v>
      </c>
    </row>
    <row r="15" spans="1:3" ht="13.5">
      <c r="A15" s="25" t="s">
        <v>25</v>
      </c>
      <c r="B15" s="154">
        <v>0.3</v>
      </c>
      <c r="C15" s="154">
        <v>0.3</v>
      </c>
    </row>
    <row r="16" spans="1:8" ht="13.5">
      <c r="A16" s="6"/>
      <c r="B16" s="128">
        <f>SUM(B8:B15)</f>
        <v>8439.199999999999</v>
      </c>
      <c r="C16" s="128">
        <f>SUM(C8:C15)</f>
        <v>8465.5</v>
      </c>
      <c r="H16" s="10" t="s">
        <v>71</v>
      </c>
    </row>
    <row r="17" spans="1:3" ht="13.5">
      <c r="A17" s="23" t="s">
        <v>26</v>
      </c>
      <c r="B17" s="129"/>
      <c r="C17" s="129"/>
    </row>
    <row r="18" spans="1:3" ht="13.5">
      <c r="A18" s="25" t="s">
        <v>27</v>
      </c>
      <c r="B18" s="155">
        <v>631.6</v>
      </c>
      <c r="C18" s="155">
        <v>619.9</v>
      </c>
    </row>
    <row r="19" spans="1:3" ht="13.5">
      <c r="A19" s="25" t="s">
        <v>28</v>
      </c>
      <c r="B19" s="155">
        <v>3586.8</v>
      </c>
      <c r="C19" s="155">
        <v>3337</v>
      </c>
    </row>
    <row r="20" spans="1:3" ht="13.5">
      <c r="A20" s="25" t="s">
        <v>23</v>
      </c>
      <c r="B20" s="155">
        <v>90.9</v>
      </c>
      <c r="C20" s="155">
        <v>62.7</v>
      </c>
    </row>
    <row r="21" spans="1:3" ht="13.5">
      <c r="A21" s="25" t="s">
        <v>25</v>
      </c>
      <c r="B21" s="155">
        <v>478</v>
      </c>
      <c r="C21" s="155">
        <v>335.7</v>
      </c>
    </row>
    <row r="22" spans="1:3" ht="13.5">
      <c r="A22" s="26" t="s">
        <v>81</v>
      </c>
      <c r="B22" s="155">
        <v>11.4</v>
      </c>
      <c r="C22" s="155">
        <v>13.2</v>
      </c>
    </row>
    <row r="23" spans="1:3" ht="13.5">
      <c r="A23" s="25" t="s">
        <v>29</v>
      </c>
      <c r="B23" s="155">
        <v>509.3</v>
      </c>
      <c r="C23" s="155">
        <v>710.9</v>
      </c>
    </row>
    <row r="24" spans="1:3" ht="13.5">
      <c r="A24" s="25" t="s">
        <v>30</v>
      </c>
      <c r="B24" s="155">
        <v>1332.8</v>
      </c>
      <c r="C24" s="155">
        <v>1227.6</v>
      </c>
    </row>
    <row r="25" spans="1:3" ht="13.5">
      <c r="A25" s="6"/>
      <c r="B25" s="128">
        <f>SUM(B18:B24)</f>
        <v>6640.8</v>
      </c>
      <c r="C25" s="128">
        <f>SUM(C18:C24)</f>
        <v>6307</v>
      </c>
    </row>
    <row r="26" spans="1:3" ht="13.5">
      <c r="A26" s="146" t="s">
        <v>87</v>
      </c>
      <c r="B26" s="130">
        <v>0</v>
      </c>
      <c r="C26" s="155">
        <v>0</v>
      </c>
    </row>
    <row r="27" spans="1:3" ht="14.25" thickBot="1">
      <c r="A27" s="5" t="s">
        <v>31</v>
      </c>
      <c r="B27" s="131">
        <f>+B16+B25+B26</f>
        <v>15080</v>
      </c>
      <c r="C27" s="131">
        <f>+C16+C25+C26</f>
        <v>14772.5</v>
      </c>
    </row>
    <row r="28" spans="2:3" ht="13.5">
      <c r="B28" s="138"/>
      <c r="C28" s="138"/>
    </row>
    <row r="29" spans="2:3" ht="13.5">
      <c r="B29" s="138"/>
      <c r="C29" s="138"/>
    </row>
    <row r="30" spans="1:3" ht="13.5">
      <c r="A30" s="3" t="s">
        <v>32</v>
      </c>
      <c r="B30" s="139"/>
      <c r="C30" s="139"/>
    </row>
    <row r="31" spans="1:3" ht="13.5">
      <c r="A31" s="28" t="s">
        <v>33</v>
      </c>
      <c r="B31" s="132"/>
      <c r="C31" s="132"/>
    </row>
    <row r="32" spans="1:3" ht="13.5">
      <c r="A32" s="29" t="s">
        <v>34</v>
      </c>
      <c r="B32" s="155">
        <v>1443</v>
      </c>
      <c r="C32" s="155">
        <v>1440.2</v>
      </c>
    </row>
    <row r="33" spans="1:3" ht="13.5">
      <c r="A33" s="29" t="s">
        <v>35</v>
      </c>
      <c r="B33" s="154">
        <v>1553.8</v>
      </c>
      <c r="C33" s="154">
        <v>1977.8</v>
      </c>
    </row>
    <row r="34" spans="1:3" ht="13.5">
      <c r="A34" s="29" t="s">
        <v>36</v>
      </c>
      <c r="B34" s="133">
        <v>441.4</v>
      </c>
      <c r="C34" s="133">
        <v>143.1</v>
      </c>
    </row>
    <row r="35" spans="1:3" ht="13.5">
      <c r="A35" s="7" t="s">
        <v>32</v>
      </c>
      <c r="B35" s="128">
        <f>SUM(B32:B34)</f>
        <v>3438.2000000000003</v>
      </c>
      <c r="C35" s="128">
        <f>SUM(C32:C34)</f>
        <v>3561.1</v>
      </c>
    </row>
    <row r="36" spans="1:3" ht="13.5">
      <c r="A36" s="30" t="s">
        <v>15</v>
      </c>
      <c r="B36" s="134">
        <v>313.4</v>
      </c>
      <c r="C36" s="134">
        <v>323</v>
      </c>
    </row>
    <row r="37" spans="1:3" ht="13.5">
      <c r="A37" s="7" t="s">
        <v>37</v>
      </c>
      <c r="B37" s="128">
        <f>SUM(B35:B36)</f>
        <v>3751.6000000000004</v>
      </c>
      <c r="C37" s="128">
        <f>SUM(C35:C36)</f>
        <v>3884.1</v>
      </c>
    </row>
    <row r="38" spans="1:3" ht="13.5">
      <c r="A38" s="28"/>
      <c r="B38" s="135"/>
      <c r="C38" s="135"/>
    </row>
    <row r="39" spans="1:3" ht="13.5">
      <c r="A39" s="3" t="s">
        <v>39</v>
      </c>
      <c r="B39" s="139"/>
      <c r="C39" s="139"/>
    </row>
    <row r="40" spans="1:3" ht="13.5">
      <c r="A40" s="28"/>
      <c r="B40" s="140"/>
      <c r="C40" s="140"/>
    </row>
    <row r="41" spans="1:3" ht="13.5">
      <c r="A41" s="28" t="s">
        <v>38</v>
      </c>
      <c r="B41" s="129"/>
      <c r="C41" s="129"/>
    </row>
    <row r="42" spans="1:3" ht="13.5">
      <c r="A42" s="30" t="s">
        <v>92</v>
      </c>
      <c r="B42" s="172">
        <v>4421.7</v>
      </c>
      <c r="C42" s="155">
        <v>4428.4</v>
      </c>
    </row>
    <row r="43" spans="1:3" ht="13.5">
      <c r="A43" s="30" t="s">
        <v>94</v>
      </c>
      <c r="B43" s="172">
        <v>56.8</v>
      </c>
      <c r="C43" s="155">
        <v>54.7</v>
      </c>
    </row>
    <row r="44" spans="1:3" ht="13.5">
      <c r="A44" s="29" t="s">
        <v>40</v>
      </c>
      <c r="B44" s="172">
        <v>88.1</v>
      </c>
      <c r="C44" s="155">
        <v>86</v>
      </c>
    </row>
    <row r="45" spans="1:3" ht="13.5">
      <c r="A45" s="29" t="s">
        <v>41</v>
      </c>
      <c r="B45" s="172">
        <v>617.8</v>
      </c>
      <c r="C45" s="155">
        <v>623.1</v>
      </c>
    </row>
    <row r="46" spans="1:3" ht="13.5">
      <c r="A46" s="29" t="s">
        <v>42</v>
      </c>
      <c r="B46" s="172">
        <v>156.9</v>
      </c>
      <c r="C46" s="155">
        <v>152.4</v>
      </c>
    </row>
    <row r="47" spans="1:3" ht="13.5">
      <c r="A47" s="29" t="s">
        <v>25</v>
      </c>
      <c r="B47" s="173">
        <v>0</v>
      </c>
      <c r="C47" s="155">
        <v>0</v>
      </c>
    </row>
    <row r="48" spans="1:3" ht="13.5">
      <c r="A48" s="8"/>
      <c r="B48" s="128">
        <f>SUM(B42:B47)</f>
        <v>5341.3</v>
      </c>
      <c r="C48" s="128">
        <f>SUM(C42:C47)</f>
        <v>5344.599999999999</v>
      </c>
    </row>
    <row r="49" spans="1:3" ht="13.5">
      <c r="A49" s="28" t="s">
        <v>43</v>
      </c>
      <c r="B49" s="132"/>
      <c r="C49" s="132"/>
    </row>
    <row r="50" spans="1:3" ht="13.5">
      <c r="A50" s="30" t="s">
        <v>93</v>
      </c>
      <c r="B50" s="172">
        <v>890.8</v>
      </c>
      <c r="C50" s="155">
        <v>905.1</v>
      </c>
    </row>
    <row r="51" spans="1:3" ht="13.5">
      <c r="A51" s="30" t="s">
        <v>95</v>
      </c>
      <c r="B51" s="172">
        <v>24.5</v>
      </c>
      <c r="C51" s="155">
        <v>23.3</v>
      </c>
    </row>
    <row r="52" spans="1:3" ht="13.5">
      <c r="A52" s="29" t="s">
        <v>44</v>
      </c>
      <c r="B52" s="172">
        <v>2637.2</v>
      </c>
      <c r="C52" s="155">
        <v>2295.3</v>
      </c>
    </row>
    <row r="53" spans="1:3" ht="13.5">
      <c r="A53" s="30" t="s">
        <v>82</v>
      </c>
      <c r="B53" s="172">
        <v>110.2</v>
      </c>
      <c r="C53" s="155">
        <v>164.8</v>
      </c>
    </row>
    <row r="54" spans="1:3" ht="13.5">
      <c r="A54" s="29" t="s">
        <v>45</v>
      </c>
      <c r="B54" s="172">
        <v>1866.8</v>
      </c>
      <c r="C54" s="155">
        <v>1812.9</v>
      </c>
    </row>
    <row r="55" spans="1:3" ht="13.5">
      <c r="A55" s="29" t="s">
        <v>25</v>
      </c>
      <c r="B55" s="173">
        <v>457.6</v>
      </c>
      <c r="C55" s="155">
        <v>342.4</v>
      </c>
    </row>
    <row r="56" spans="1:3" ht="13.5">
      <c r="A56" s="8"/>
      <c r="B56" s="128">
        <f>SUM(B50:B55)</f>
        <v>5987.1</v>
      </c>
      <c r="C56" s="128">
        <f>SUM(C50:C55)</f>
        <v>5543.8</v>
      </c>
    </row>
    <row r="57" spans="1:3" ht="13.5">
      <c r="A57" s="31" t="s">
        <v>46</v>
      </c>
      <c r="B57" s="135">
        <f>B48+B56</f>
        <v>11328.400000000001</v>
      </c>
      <c r="C57" s="135">
        <f>C48+C56</f>
        <v>10888.4</v>
      </c>
    </row>
    <row r="58" spans="1:3" ht="13.5">
      <c r="A58" s="147" t="s">
        <v>88</v>
      </c>
      <c r="B58" s="148">
        <v>0</v>
      </c>
      <c r="C58" s="148">
        <v>0</v>
      </c>
    </row>
    <row r="59" spans="1:3" ht="13.5">
      <c r="A59" s="4" t="s">
        <v>47</v>
      </c>
      <c r="B59" s="136">
        <f>B37+B57+B58</f>
        <v>15080.000000000002</v>
      </c>
      <c r="C59" s="136">
        <f>C37+C57+C58</f>
        <v>14772.5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862356"/>
  </sheetPr>
  <dimension ref="A2:M2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5.140625" style="39" customWidth="1"/>
    <col min="2" max="7" width="10.7109375" style="11" customWidth="1"/>
    <col min="8" max="16384" width="9.140625" style="11" customWidth="1"/>
  </cols>
  <sheetData>
    <row r="2" spans="1:7" ht="13.5">
      <c r="A2" s="40" t="s">
        <v>86</v>
      </c>
      <c r="B2" s="156">
        <v>45016</v>
      </c>
      <c r="C2" s="41" t="s">
        <v>0</v>
      </c>
      <c r="D2" s="156">
        <v>45382</v>
      </c>
      <c r="E2" s="42" t="s">
        <v>0</v>
      </c>
      <c r="F2" s="43" t="s">
        <v>89</v>
      </c>
      <c r="G2" s="44" t="s">
        <v>90</v>
      </c>
    </row>
    <row r="3" spans="1:7" s="33" customFormat="1" ht="12.75">
      <c r="A3" s="32" t="s">
        <v>48</v>
      </c>
      <c r="B3" s="158">
        <v>4019.02998956</v>
      </c>
      <c r="C3" s="50">
        <f>B3/$B$3</f>
        <v>1</v>
      </c>
      <c r="D3" s="158">
        <v>1713.8270394500003</v>
      </c>
      <c r="E3" s="50">
        <f>D3/$D$3</f>
        <v>1</v>
      </c>
      <c r="F3" s="51">
        <f>D3-B3</f>
        <v>-2305.2029501099996</v>
      </c>
      <c r="G3" s="52">
        <f>D3/B3-1</f>
        <v>-0.5735719703754616</v>
      </c>
    </row>
    <row r="4" spans="1:7" ht="12.75">
      <c r="A4" s="34" t="s">
        <v>49</v>
      </c>
      <c r="B4" s="159">
        <v>-3793.72529355</v>
      </c>
      <c r="C4" s="50">
        <f>B4/$B$3</f>
        <v>-0.9439405287854878</v>
      </c>
      <c r="D4" s="159">
        <v>-1498.5784143500002</v>
      </c>
      <c r="E4" s="50">
        <f>D4/$D$3</f>
        <v>-0.874404697705623</v>
      </c>
      <c r="F4" s="54">
        <f>D4-B4</f>
        <v>2295.1468791999996</v>
      </c>
      <c r="G4" s="55">
        <f>D4/B4-1</f>
        <v>-0.6049849953822837</v>
      </c>
    </row>
    <row r="5" spans="1:7" ht="12.75">
      <c r="A5" s="34" t="s">
        <v>6</v>
      </c>
      <c r="B5" s="159">
        <v>-34.33644127999999</v>
      </c>
      <c r="C5" s="50">
        <f>B5/$B$3</f>
        <v>-0.008543464808472134</v>
      </c>
      <c r="D5" s="159">
        <v>-33.792158410000006</v>
      </c>
      <c r="E5" s="50">
        <f>D5/$D$3</f>
        <v>-0.01971736799113903</v>
      </c>
      <c r="F5" s="54">
        <f>D5-B5</f>
        <v>0.5442828699999822</v>
      </c>
      <c r="G5" s="55">
        <f>D5/B5-1</f>
        <v>-0.015851464208581523</v>
      </c>
    </row>
    <row r="6" spans="1:7" ht="12.75">
      <c r="A6" s="34" t="s">
        <v>9</v>
      </c>
      <c r="B6" s="160">
        <v>2.8524142</v>
      </c>
      <c r="C6" s="50">
        <f>B6/$B$3</f>
        <v>0.000709727025528436</v>
      </c>
      <c r="D6" s="160">
        <v>2.5201490300000002</v>
      </c>
      <c r="E6" s="50">
        <f>D6/$D$3</f>
        <v>0.0014704803763679467</v>
      </c>
      <c r="F6" s="56">
        <f>D6-B6</f>
        <v>-0.3322651699999999</v>
      </c>
      <c r="G6" s="55">
        <f>D6/B6-1</f>
        <v>-0.11648559665703528</v>
      </c>
    </row>
    <row r="7" spans="1:13" s="33" customFormat="1" ht="12.75">
      <c r="A7" s="35" t="s">
        <v>50</v>
      </c>
      <c r="B7" s="46">
        <f>SUM(B3:B6)</f>
        <v>193.82066893000007</v>
      </c>
      <c r="C7" s="59">
        <f>B7/$B$3</f>
        <v>0.048225733431568496</v>
      </c>
      <c r="D7" s="46">
        <f>SUM(D3:D6)</f>
        <v>183.97661572</v>
      </c>
      <c r="E7" s="59">
        <f>D7/$D$3</f>
        <v>0.10734841467960594</v>
      </c>
      <c r="F7" s="60">
        <f>D7-B7</f>
        <v>-9.844053210000055</v>
      </c>
      <c r="G7" s="83">
        <f>D7/B7-1</f>
        <v>-0.0507894914631386</v>
      </c>
      <c r="M7" s="36"/>
    </row>
    <row r="8" spans="2:7" ht="12.75">
      <c r="B8" s="10"/>
      <c r="C8" s="10"/>
      <c r="D8" s="10"/>
      <c r="E8" s="10"/>
      <c r="F8" s="10"/>
      <c r="G8" s="10"/>
    </row>
    <row r="9" spans="2:7" ht="12.75">
      <c r="B9" s="10"/>
      <c r="C9" s="10"/>
      <c r="D9" s="10"/>
      <c r="E9" s="10"/>
      <c r="F9" s="10"/>
      <c r="G9" s="10"/>
    </row>
    <row r="10" spans="1:7" ht="13.5">
      <c r="A10" s="40" t="s">
        <v>74</v>
      </c>
      <c r="B10" s="156">
        <f>B2</f>
        <v>45016</v>
      </c>
      <c r="C10" s="156">
        <f>D2</f>
        <v>45382</v>
      </c>
      <c r="D10" s="43" t="str">
        <f>+F2</f>
        <v>Ch.</v>
      </c>
      <c r="E10" s="44" t="str">
        <f>+G2</f>
        <v>Ch. %</v>
      </c>
      <c r="F10" s="10"/>
      <c r="G10" s="10"/>
    </row>
    <row r="11" spans="1:7" ht="12.75">
      <c r="A11" s="32" t="s">
        <v>51</v>
      </c>
      <c r="B11" s="161">
        <v>2094.375</v>
      </c>
      <c r="C11" s="161">
        <v>2092.771</v>
      </c>
      <c r="D11" s="51">
        <f>C11-B11</f>
        <v>-1.6039999999998145</v>
      </c>
      <c r="E11" s="62">
        <f>C11/B11-1</f>
        <v>-0.00076586093703368</v>
      </c>
      <c r="F11" s="10"/>
      <c r="G11" s="10"/>
    </row>
    <row r="12" spans="1:7" ht="12.75">
      <c r="A12" s="34" t="s">
        <v>52</v>
      </c>
      <c r="B12" s="162">
        <v>940.7406675024315</v>
      </c>
      <c r="C12" s="162">
        <v>931.2131577903868</v>
      </c>
      <c r="D12" s="56">
        <f>C12-B12</f>
        <v>-9.527509712044662</v>
      </c>
      <c r="E12" s="55">
        <f>C12/B12-1</f>
        <v>-0.010127668592598615</v>
      </c>
      <c r="F12" s="10"/>
      <c r="G12" s="10"/>
    </row>
    <row r="13" spans="1:7" ht="12.75">
      <c r="A13" s="34" t="s">
        <v>76</v>
      </c>
      <c r="B13" s="162">
        <v>4101.4748099</v>
      </c>
      <c r="C13" s="162">
        <v>3668.5332367299998</v>
      </c>
      <c r="D13" s="56">
        <f>C13-B13</f>
        <v>-432.9415731700001</v>
      </c>
      <c r="E13" s="64">
        <f>C13/B13-1</f>
        <v>-0.10555753557841696</v>
      </c>
      <c r="F13" s="10"/>
      <c r="G13" s="10"/>
    </row>
    <row r="14" spans="1:7" ht="12.75">
      <c r="A14" s="37" t="s">
        <v>72</v>
      </c>
      <c r="B14" s="47">
        <v>2635.67</v>
      </c>
      <c r="C14" s="47">
        <v>2399.13</v>
      </c>
      <c r="D14" s="141">
        <f>C14-B14</f>
        <v>-236.53999999999996</v>
      </c>
      <c r="E14" s="142">
        <f>C14/B14-1</f>
        <v>-0.08974568136375194</v>
      </c>
      <c r="F14" s="10"/>
      <c r="G14" s="10"/>
    </row>
    <row r="15" spans="1:7" ht="12.75">
      <c r="A15" s="38" t="s">
        <v>75</v>
      </c>
      <c r="B15" s="48">
        <v>205.94400474953343</v>
      </c>
      <c r="C15" s="48">
        <v>205.82072399817403</v>
      </c>
      <c r="D15" s="143">
        <f>C15-B15</f>
        <v>-0.12328075135940253</v>
      </c>
      <c r="E15" s="114">
        <f>C15/B15-1</f>
        <v>-0.0005986129652539862</v>
      </c>
      <c r="F15" s="10"/>
      <c r="G15" s="10"/>
    </row>
    <row r="16" spans="2:7" ht="12.75">
      <c r="B16" s="85"/>
      <c r="C16" s="85"/>
      <c r="D16" s="91"/>
      <c r="E16" s="144"/>
      <c r="F16" s="10"/>
      <c r="G16" s="10"/>
    </row>
    <row r="17" spans="2:7" ht="12.75">
      <c r="B17" s="10"/>
      <c r="C17" s="10"/>
      <c r="D17" s="10"/>
      <c r="E17" s="10"/>
      <c r="F17" s="10"/>
      <c r="G17" s="10"/>
    </row>
    <row r="18" spans="1:7" ht="13.5">
      <c r="A18" s="45" t="s">
        <v>73</v>
      </c>
      <c r="B18" s="156">
        <f>B10</f>
        <v>45016</v>
      </c>
      <c r="C18" s="156">
        <f>C10</f>
        <v>45382</v>
      </c>
      <c r="D18" s="43" t="str">
        <f>+D10</f>
        <v>Ch.</v>
      </c>
      <c r="E18" s="44" t="str">
        <f>+E10</f>
        <v>Ch. %</v>
      </c>
      <c r="F18" s="10"/>
      <c r="G18" s="10"/>
    </row>
    <row r="19" spans="1:7" ht="12.75">
      <c r="A19" s="32" t="s">
        <v>50</v>
      </c>
      <c r="B19" s="61">
        <f>B7</f>
        <v>193.82066893000007</v>
      </c>
      <c r="C19" s="61">
        <f>D7</f>
        <v>183.97661572</v>
      </c>
      <c r="D19" s="51">
        <f>C19-B19</f>
        <v>-9.844053210000055</v>
      </c>
      <c r="E19" s="62">
        <f>C19/B19-1</f>
        <v>-0.0507894914631386</v>
      </c>
      <c r="F19" s="10"/>
      <c r="G19" s="10"/>
    </row>
    <row r="20" spans="1:7" ht="12.75">
      <c r="A20" s="34" t="s">
        <v>53</v>
      </c>
      <c r="B20" s="157">
        <v>410.2293263900005</v>
      </c>
      <c r="C20" s="157">
        <v>417.1</v>
      </c>
      <c r="D20" s="56">
        <f>C20-B20</f>
        <v>6.870673609999528</v>
      </c>
      <c r="E20" s="64">
        <f>C20/B20-1</f>
        <v>0.01674837260042117</v>
      </c>
      <c r="F20" s="10"/>
      <c r="G20" s="10"/>
    </row>
    <row r="21" spans="1:7" ht="12.75">
      <c r="A21" s="38" t="s">
        <v>54</v>
      </c>
      <c r="B21" s="92">
        <f>B19/B20</f>
        <v>0.4724690714718355</v>
      </c>
      <c r="C21" s="92">
        <f>C19/C20</f>
        <v>0.44108514917286024</v>
      </c>
      <c r="D21" s="145"/>
      <c r="E21" s="74"/>
      <c r="F21" s="10"/>
      <c r="G21" s="10"/>
    </row>
  </sheetData>
  <sheetProtection/>
  <printOptions/>
  <pageMargins left="0.75" right="0.75" top="1" bottom="1" header="0.5" footer="0.5"/>
  <pageSetup horizontalDpi="600" verticalDpi="600" orientation="portrait" paperSize="9" r:id="rId1"/>
  <ignoredErrors>
    <ignoredError sqref="B7 D7" formulaRange="1"/>
    <ignoredError sqref="C7" formula="1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ED7F00"/>
  </sheetPr>
  <dimension ref="A2:G1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0.421875" style="75" customWidth="1"/>
    <col min="2" max="7" width="10.7109375" style="10" customWidth="1"/>
    <col min="8" max="16384" width="9.140625" style="10" customWidth="1"/>
  </cols>
  <sheetData>
    <row r="2" spans="1:7" ht="13.5">
      <c r="A2" s="78" t="s">
        <v>86</v>
      </c>
      <c r="B2" s="163">
        <v>45016</v>
      </c>
      <c r="C2" s="79" t="s">
        <v>0</v>
      </c>
      <c r="D2" s="163">
        <v>45382</v>
      </c>
      <c r="E2" s="80" t="s">
        <v>0</v>
      </c>
      <c r="F2" s="77" t="s">
        <v>89</v>
      </c>
      <c r="G2" s="81" t="s">
        <v>90</v>
      </c>
    </row>
    <row r="3" spans="1:7" s="33" customFormat="1" ht="12.75">
      <c r="A3" s="49" t="s">
        <v>48</v>
      </c>
      <c r="B3" s="158">
        <v>1240.7109197600003</v>
      </c>
      <c r="C3" s="50">
        <f>B3/$B$3</f>
        <v>1</v>
      </c>
      <c r="D3" s="158">
        <v>1159.93272669</v>
      </c>
      <c r="E3" s="50">
        <f>D3/$D$3</f>
        <v>1</v>
      </c>
      <c r="F3" s="169">
        <f>+ROUND(D3,1)-ROUND(B3,1)</f>
        <v>-80.79999999999995</v>
      </c>
      <c r="G3" s="62">
        <f>IF(B3&lt;&gt;0,F3/B3,0)</f>
        <v>-0.0651239533022162</v>
      </c>
    </row>
    <row r="4" spans="1:7" ht="12.75">
      <c r="A4" s="53" t="s">
        <v>49</v>
      </c>
      <c r="B4" s="159">
        <v>-1161.95109173</v>
      </c>
      <c r="C4" s="50">
        <f>B4/$B$3</f>
        <v>-0.9365204039267782</v>
      </c>
      <c r="D4" s="159">
        <v>-1076.3829806500003</v>
      </c>
      <c r="E4" s="50">
        <f>D4/$D$3</f>
        <v>-0.9279701795478964</v>
      </c>
      <c r="F4" s="170">
        <f>+ROUND(D4,1)-ROUND(B4,1)</f>
        <v>85.59999999999991</v>
      </c>
      <c r="G4" s="55">
        <f>IF(B4&lt;&gt;0,F4/B4,0)</f>
        <v>-0.07366919365990887</v>
      </c>
    </row>
    <row r="5" spans="1:7" ht="12.75">
      <c r="A5" s="53" t="s">
        <v>6</v>
      </c>
      <c r="B5" s="159">
        <v>-15.792125930000003</v>
      </c>
      <c r="C5" s="50">
        <f>B5/$B$3</f>
        <v>-0.012728288014950968</v>
      </c>
      <c r="D5" s="159">
        <v>-17.20784343</v>
      </c>
      <c r="E5" s="50">
        <f>D5/$D$3</f>
        <v>-0.014835208140996712</v>
      </c>
      <c r="F5" s="170">
        <f>+ROUND(D5,1)-ROUND(B5,1)</f>
        <v>-1.3999999999999986</v>
      </c>
      <c r="G5" s="55">
        <f>IF(B5&lt;&gt;0,F5/B5,0)</f>
        <v>0.08865177533446875</v>
      </c>
    </row>
    <row r="6" spans="1:7" ht="12.75">
      <c r="A6" s="53" t="s">
        <v>9</v>
      </c>
      <c r="B6" s="160">
        <v>4.69156911</v>
      </c>
      <c r="C6" s="50">
        <f>B6/$B$3</f>
        <v>0.0037813555400217835</v>
      </c>
      <c r="D6" s="160">
        <v>4.831098079999999</v>
      </c>
      <c r="E6" s="50">
        <f>D6/$D$3</f>
        <v>0.004164981269031082</v>
      </c>
      <c r="F6" s="170">
        <f>+ROUND(D6,1)-ROUND(B6,1)</f>
        <v>0.09999999999999964</v>
      </c>
      <c r="G6" s="55">
        <f>IF(B6&lt;&gt;0,F6/B6,0)</f>
        <v>0.021314830423546646</v>
      </c>
    </row>
    <row r="7" spans="1:7" s="33" customFormat="1" ht="12.75">
      <c r="A7" s="57" t="s">
        <v>50</v>
      </c>
      <c r="B7" s="58">
        <f>SUM(B3:B6)</f>
        <v>67.65927121000033</v>
      </c>
      <c r="C7" s="59">
        <f>B7/$B$3</f>
        <v>0.054532663598292626</v>
      </c>
      <c r="D7" s="58">
        <f>SUM(D3:D6)</f>
        <v>71.17300068999972</v>
      </c>
      <c r="E7" s="59">
        <f>D7/$D$3</f>
        <v>0.06135959358013803</v>
      </c>
      <c r="F7" s="60">
        <f>+ROUND(D7,1)-ROUND(B7,1)</f>
        <v>3.5</v>
      </c>
      <c r="G7" s="167">
        <f>IF(B7&lt;&gt;0,F7/B7,0)</f>
        <v>0.05172979160737228</v>
      </c>
    </row>
    <row r="10" spans="1:5" ht="13.5">
      <c r="A10" s="78" t="s">
        <v>74</v>
      </c>
      <c r="B10" s="163">
        <f>B2</f>
        <v>45016</v>
      </c>
      <c r="C10" s="163">
        <f>D2</f>
        <v>45382</v>
      </c>
      <c r="D10" s="77" t="str">
        <f>+F2</f>
        <v>Ch.</v>
      </c>
      <c r="E10" s="81" t="str">
        <f>+G2</f>
        <v>Ch. %</v>
      </c>
    </row>
    <row r="11" spans="1:5" ht="12.75">
      <c r="A11" s="49" t="s">
        <v>51</v>
      </c>
      <c r="B11" s="161">
        <v>1488.459</v>
      </c>
      <c r="C11" s="161">
        <v>1768.219</v>
      </c>
      <c r="D11" s="51">
        <f>C11-B11</f>
        <v>279.76</v>
      </c>
      <c r="E11" s="62">
        <f>C11/B11-1</f>
        <v>0.18795277531997856</v>
      </c>
    </row>
    <row r="12" spans="1:5" ht="12.75">
      <c r="A12" s="53" t="s">
        <v>55</v>
      </c>
      <c r="B12" s="63">
        <v>3443.3354820683226</v>
      </c>
      <c r="C12" s="63">
        <v>3995.409538666979</v>
      </c>
      <c r="D12" s="56">
        <f>C12-B12</f>
        <v>552.0740565986566</v>
      </c>
      <c r="E12" s="64">
        <f>C12/B12-1</f>
        <v>0.1603311845371047</v>
      </c>
    </row>
    <row r="13" spans="1:5" ht="12.75">
      <c r="A13" s="65" t="s">
        <v>56</v>
      </c>
      <c r="B13" s="66">
        <v>716.8</v>
      </c>
      <c r="C13" s="66">
        <v>693.6114944741171</v>
      </c>
      <c r="D13" s="67">
        <f>C13-B13</f>
        <v>-23.188505525882874</v>
      </c>
      <c r="E13" s="68">
        <f>C13/B13-1</f>
        <v>-0.032350035610885675</v>
      </c>
    </row>
    <row r="15" spans="2:7" s="33" customFormat="1" ht="12.75">
      <c r="B15" s="10"/>
      <c r="C15" s="10"/>
      <c r="D15" s="10"/>
      <c r="E15" s="10"/>
      <c r="F15" s="10"/>
      <c r="G15" s="10"/>
    </row>
    <row r="16" spans="1:5" ht="13.5">
      <c r="A16" s="76" t="s">
        <v>73</v>
      </c>
      <c r="B16" s="163">
        <f>B10</f>
        <v>45016</v>
      </c>
      <c r="C16" s="163">
        <f>C10</f>
        <v>45382</v>
      </c>
      <c r="D16" s="77" t="str">
        <f>+D10</f>
        <v>Ch.</v>
      </c>
      <c r="E16" s="81" t="str">
        <f>+E10</f>
        <v>Ch. %</v>
      </c>
    </row>
    <row r="17" spans="1:7" ht="12.75">
      <c r="A17" s="49" t="s">
        <v>50</v>
      </c>
      <c r="B17" s="69">
        <f>B7</f>
        <v>67.65927121000033</v>
      </c>
      <c r="C17" s="70">
        <f>+D7</f>
        <v>71.17300068999972</v>
      </c>
      <c r="D17" s="51">
        <f>C17-B17</f>
        <v>3.513729479999398</v>
      </c>
      <c r="E17" s="82">
        <f>C17/B17-1</f>
        <v>0.05193271250429987</v>
      </c>
      <c r="F17" s="33"/>
      <c r="G17" s="33"/>
    </row>
    <row r="18" spans="1:5" ht="12.75">
      <c r="A18" s="53" t="s">
        <v>57</v>
      </c>
      <c r="B18" s="71">
        <f>+GAS!B20</f>
        <v>410.2293263900005</v>
      </c>
      <c r="C18" s="71">
        <f>+GAS!C20</f>
        <v>417.1</v>
      </c>
      <c r="D18" s="56">
        <f>C18-B18</f>
        <v>6.870673609999528</v>
      </c>
      <c r="E18" s="84">
        <f>C18/B18-1</f>
        <v>0.01674837260042117</v>
      </c>
    </row>
    <row r="19" spans="1:5" ht="12.75">
      <c r="A19" s="65" t="s">
        <v>54</v>
      </c>
      <c r="B19" s="72">
        <f>B17/B18</f>
        <v>0.1649303617695957</v>
      </c>
      <c r="C19" s="72">
        <f>C17/C18</f>
        <v>0.17063773840805496</v>
      </c>
      <c r="D19" s="73"/>
      <c r="E19" s="74"/>
    </row>
  </sheetData>
  <sheetProtection/>
  <printOptions/>
  <pageMargins left="0.75" right="0.75" top="1" bottom="1" header="0.5" footer="0.5"/>
  <pageSetup orientation="portrait" paperSize="9"/>
  <ignoredErrors>
    <ignoredError sqref="B7 D7" formulaRange="1"/>
    <ignoredError sqref="C7" formula="1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54977"/>
  </sheetPr>
  <dimension ref="A2:J2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3.421875" style="75" customWidth="1"/>
    <col min="2" max="7" width="10.7109375" style="10" customWidth="1"/>
    <col min="8" max="16384" width="9.140625" style="10" customWidth="1"/>
  </cols>
  <sheetData>
    <row r="2" spans="1:7" ht="13.5">
      <c r="A2" s="94" t="s">
        <v>86</v>
      </c>
      <c r="B2" s="152">
        <v>45016</v>
      </c>
      <c r="C2" s="95" t="s">
        <v>0</v>
      </c>
      <c r="D2" s="152">
        <v>45382</v>
      </c>
      <c r="E2" s="96" t="s">
        <v>0</v>
      </c>
      <c r="F2" s="97" t="s">
        <v>89</v>
      </c>
      <c r="G2" s="98" t="s">
        <v>90</v>
      </c>
    </row>
    <row r="3" spans="1:7" s="33" customFormat="1" ht="12.75">
      <c r="A3" s="49" t="s">
        <v>48</v>
      </c>
      <c r="B3" s="158">
        <v>235.12546676</v>
      </c>
      <c r="C3" s="50">
        <f>B3/$B$3</f>
        <v>1</v>
      </c>
      <c r="D3" s="158">
        <v>247.76419727000004</v>
      </c>
      <c r="E3" s="50">
        <f>D3/$D$3</f>
        <v>1</v>
      </c>
      <c r="F3" s="169">
        <f>D3-B3</f>
        <v>12.638730510000045</v>
      </c>
      <c r="G3" s="52">
        <f>D3/B3-1</f>
        <v>0.053753133100213235</v>
      </c>
    </row>
    <row r="4" spans="1:7" ht="12.75">
      <c r="A4" s="53" t="s">
        <v>49</v>
      </c>
      <c r="B4" s="159">
        <v>-131.63605835</v>
      </c>
      <c r="C4" s="50">
        <f>B4/$B$3</f>
        <v>-0.5598545328327412</v>
      </c>
      <c r="D4" s="159">
        <v>-133.77853553999998</v>
      </c>
      <c r="E4" s="50">
        <f>D4/$D$3</f>
        <v>-0.5399429659896153</v>
      </c>
      <c r="F4" s="170">
        <f>D4-B4</f>
        <v>-2.1424771899999655</v>
      </c>
      <c r="G4" s="55">
        <f>D4/B4-1</f>
        <v>0.016275762255836046</v>
      </c>
    </row>
    <row r="5" spans="1:7" ht="12.75">
      <c r="A5" s="53" t="s">
        <v>6</v>
      </c>
      <c r="B5" s="159">
        <v>-49.04051170999999</v>
      </c>
      <c r="C5" s="50">
        <f>B5/$B$3</f>
        <v>-0.20857167190680026</v>
      </c>
      <c r="D5" s="159">
        <v>-49.42053589</v>
      </c>
      <c r="E5" s="50">
        <f>D5/$D$3</f>
        <v>-0.1994660101602338</v>
      </c>
      <c r="F5" s="170">
        <f>+ROUND(D5,1)-ROUND(B5,1)</f>
        <v>-0.3999999999999986</v>
      </c>
      <c r="G5" s="55">
        <f>IF(B5&lt;&gt;0,F5/B5,0)</f>
        <v>0.008156521741971005</v>
      </c>
    </row>
    <row r="6" spans="1:7" ht="12.75">
      <c r="A6" s="53" t="s">
        <v>9</v>
      </c>
      <c r="B6" s="160">
        <v>1.13425117</v>
      </c>
      <c r="C6" s="50">
        <f>B6/$B$3</f>
        <v>0.004824025171028224</v>
      </c>
      <c r="D6" s="160">
        <v>0.79140086</v>
      </c>
      <c r="E6" s="50">
        <f>D6/$D$3</f>
        <v>0.003194169572198416</v>
      </c>
      <c r="F6" s="170">
        <f>+ROUND(D6,1)-ROUND(B6,1)</f>
        <v>-0.30000000000000004</v>
      </c>
      <c r="G6" s="55">
        <f>IF(B6&lt;&gt;0,F6/B6,0)</f>
        <v>-0.2644916822082714</v>
      </c>
    </row>
    <row r="7" spans="1:7" s="33" customFormat="1" ht="12.75">
      <c r="A7" s="57" t="s">
        <v>50</v>
      </c>
      <c r="B7" s="46">
        <f>SUM(B3:B6)</f>
        <v>55.58314786999999</v>
      </c>
      <c r="C7" s="59">
        <f>B7/$B$3</f>
        <v>0.23639782043148677</v>
      </c>
      <c r="D7" s="46">
        <f>SUM(D3:D6)</f>
        <v>65.35652670000006</v>
      </c>
      <c r="E7" s="59">
        <f>D7/$D$3</f>
        <v>0.26378519342234924</v>
      </c>
      <c r="F7" s="60">
        <f>+ROUND(D7,1)-ROUND(B7,1)</f>
        <v>9.800000000000004</v>
      </c>
      <c r="G7" s="83">
        <f>IF(B7&lt;&gt;0,F7/B7,0)</f>
        <v>0.17631243237465827</v>
      </c>
    </row>
    <row r="10" spans="1:5" ht="13.5">
      <c r="A10" s="94" t="s">
        <v>74</v>
      </c>
      <c r="B10" s="152">
        <f>B2</f>
        <v>45016</v>
      </c>
      <c r="C10" s="152">
        <f>D2</f>
        <v>45382</v>
      </c>
      <c r="D10" s="97" t="str">
        <f>+F2</f>
        <v>Ch.</v>
      </c>
      <c r="E10" s="98" t="str">
        <f>+G2</f>
        <v>Ch. %</v>
      </c>
    </row>
    <row r="11" spans="1:5" ht="12.75">
      <c r="A11" s="53" t="s">
        <v>51</v>
      </c>
      <c r="B11" s="162">
        <v>1488.4520000000002</v>
      </c>
      <c r="C11" s="162">
        <v>1495.232</v>
      </c>
      <c r="D11" s="56">
        <f>C11-B11</f>
        <v>6.779999999999745</v>
      </c>
      <c r="E11" s="84">
        <f>C11/B11-1</f>
        <v>0.0045550679497892155</v>
      </c>
    </row>
    <row r="12" spans="1:5" ht="12.75">
      <c r="A12" s="53" t="s">
        <v>58</v>
      </c>
      <c r="B12" s="164"/>
      <c r="C12" s="164"/>
      <c r="D12" s="56"/>
      <c r="E12" s="84"/>
    </row>
    <row r="13" spans="1:5" ht="12.75">
      <c r="A13" s="86" t="s">
        <v>59</v>
      </c>
      <c r="B13" s="157">
        <v>66.10596011789119</v>
      </c>
      <c r="C13" s="157">
        <v>67.16173066285596</v>
      </c>
      <c r="D13" s="56">
        <f>C13-B13</f>
        <v>1.0557705449647727</v>
      </c>
      <c r="E13" s="84">
        <f>C13/B13-1</f>
        <v>0.01597088285355741</v>
      </c>
    </row>
    <row r="14" spans="1:5" ht="12.75">
      <c r="A14" s="86" t="s">
        <v>60</v>
      </c>
      <c r="B14" s="157">
        <v>54.451596142316745</v>
      </c>
      <c r="C14" s="157">
        <v>55.232112995622984</v>
      </c>
      <c r="D14" s="56">
        <f>C14-B14</f>
        <v>0.7805168533062385</v>
      </c>
      <c r="E14" s="84">
        <f>C14/B14-1</f>
        <v>0.01433414093622254</v>
      </c>
    </row>
    <row r="15" spans="1:5" ht="12.75">
      <c r="A15" s="87" t="s">
        <v>61</v>
      </c>
      <c r="B15" s="88">
        <v>54.39069606868328</v>
      </c>
      <c r="C15" s="88">
        <v>55.109154396456354</v>
      </c>
      <c r="D15" s="67">
        <f>C15-B15</f>
        <v>0.718458327773071</v>
      </c>
      <c r="E15" s="89">
        <f>C15/B15-1</f>
        <v>0.013209213702023881</v>
      </c>
    </row>
    <row r="18" spans="1:10" ht="13.5">
      <c r="A18" s="99" t="s">
        <v>73</v>
      </c>
      <c r="B18" s="152">
        <f>B10</f>
        <v>45016</v>
      </c>
      <c r="C18" s="152">
        <f>C10</f>
        <v>45382</v>
      </c>
      <c r="D18" s="97" t="str">
        <f>+D10</f>
        <v>Ch.</v>
      </c>
      <c r="E18" s="98" t="str">
        <f>+E10</f>
        <v>Ch. %</v>
      </c>
      <c r="J18" s="90"/>
    </row>
    <row r="19" spans="1:5" s="33" customFormat="1" ht="12.75">
      <c r="A19" s="49" t="s">
        <v>50</v>
      </c>
      <c r="B19" s="69">
        <f>B7</f>
        <v>55.58314786999999</v>
      </c>
      <c r="C19" s="69">
        <f>D7</f>
        <v>65.35652670000006</v>
      </c>
      <c r="D19" s="51">
        <f>C19-B19</f>
        <v>9.77337883000007</v>
      </c>
      <c r="E19" s="52">
        <f>C19/B19-1</f>
        <v>0.17583348918737784</v>
      </c>
    </row>
    <row r="20" spans="1:5" ht="12.75">
      <c r="A20" s="53" t="s">
        <v>57</v>
      </c>
      <c r="B20" s="71">
        <f>+Electricity!B18</f>
        <v>410.2293263900005</v>
      </c>
      <c r="C20" s="71">
        <f>+Electricity!C18</f>
        <v>417.1</v>
      </c>
      <c r="D20" s="91">
        <f>C20-B20</f>
        <v>6.870673609999528</v>
      </c>
      <c r="E20" s="64">
        <f>C20/B20-1</f>
        <v>0.01674837260042117</v>
      </c>
    </row>
    <row r="21" spans="1:5" ht="12.75">
      <c r="A21" s="65" t="s">
        <v>54</v>
      </c>
      <c r="B21" s="92">
        <f>B19/B20</f>
        <v>0.1354928677555288</v>
      </c>
      <c r="C21" s="92">
        <f>C19/C20</f>
        <v>0.15669270366818522</v>
      </c>
      <c r="D21" s="93"/>
      <c r="E21" s="74"/>
    </row>
  </sheetData>
  <sheetProtection/>
  <printOptions/>
  <pageMargins left="0.75" right="0.75" top="1" bottom="1" header="0.5" footer="0.5"/>
  <pageSetup orientation="portrait" paperSize="9"/>
  <ignoredErrors>
    <ignoredError sqref="B7 D7" formulaRange="1"/>
    <ignoredError sqref="C7" formula="1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9B57"/>
  </sheetPr>
  <dimension ref="A2:G2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6.421875" style="75" customWidth="1"/>
    <col min="2" max="7" width="12.7109375" style="10" customWidth="1"/>
    <col min="8" max="16384" width="9.140625" style="10" customWidth="1"/>
  </cols>
  <sheetData>
    <row r="2" spans="1:7" ht="13.5">
      <c r="A2" s="106" t="s">
        <v>86</v>
      </c>
      <c r="B2" s="165">
        <v>45016</v>
      </c>
      <c r="C2" s="107" t="s">
        <v>0</v>
      </c>
      <c r="D2" s="165">
        <v>45382</v>
      </c>
      <c r="E2" s="108" t="s">
        <v>0</v>
      </c>
      <c r="F2" s="109" t="s">
        <v>89</v>
      </c>
      <c r="G2" s="110" t="s">
        <v>90</v>
      </c>
    </row>
    <row r="3" spans="1:7" s="33" customFormat="1" ht="12.75">
      <c r="A3" s="49" t="s">
        <v>48</v>
      </c>
      <c r="B3" s="158">
        <v>414.62084163</v>
      </c>
      <c r="C3" s="50">
        <f>B3/$B$3</f>
        <v>1</v>
      </c>
      <c r="D3" s="158">
        <v>409.00591075</v>
      </c>
      <c r="E3" s="50">
        <f>D3/$D$3</f>
        <v>1</v>
      </c>
      <c r="F3" s="169">
        <f>+ROUND(D3,1)-ROUND(B3,1)</f>
        <v>-5.600000000000023</v>
      </c>
      <c r="G3" s="52">
        <f>IF(B3&lt;&gt;0,F3/B3,0)</f>
        <v>-0.013506315741352337</v>
      </c>
    </row>
    <row r="4" spans="1:7" ht="12.75">
      <c r="A4" s="53" t="s">
        <v>49</v>
      </c>
      <c r="B4" s="159">
        <v>-268.1973158899999</v>
      </c>
      <c r="C4" s="50">
        <f>B4/$B$3</f>
        <v>-0.6468495766774172</v>
      </c>
      <c r="D4" s="159">
        <v>-257.63158581999994</v>
      </c>
      <c r="E4" s="50">
        <f>D4/$D$3</f>
        <v>-0.629896974710163</v>
      </c>
      <c r="F4" s="170">
        <f>+ROUND(D4,1)-ROUND(B4,1)</f>
        <v>10.599999999999966</v>
      </c>
      <c r="G4" s="55">
        <f>IF(B4&lt;&gt;0,F4/B4,0)</f>
        <v>-0.03952313976306726</v>
      </c>
    </row>
    <row r="5" spans="1:7" ht="12.75">
      <c r="A5" s="53" t="s">
        <v>6</v>
      </c>
      <c r="B5" s="159">
        <v>-62.95429969999999</v>
      </c>
      <c r="C5" s="50">
        <f>B5/$B$3</f>
        <v>-0.1518358301828427</v>
      </c>
      <c r="D5" s="159">
        <v>-65.12486612</v>
      </c>
      <c r="E5" s="50">
        <f>D5/$D$3</f>
        <v>-0.15922720041033048</v>
      </c>
      <c r="F5" s="170">
        <f>+ROUND(D5,1)-ROUND(B5,1)</f>
        <v>-2.0999999999999943</v>
      </c>
      <c r="G5" s="55">
        <f>IF(B5&lt;&gt;0,F5/B5,0)</f>
        <v>0.03335753093922502</v>
      </c>
    </row>
    <row r="6" spans="1:7" ht="12.75">
      <c r="A6" s="53" t="s">
        <v>9</v>
      </c>
      <c r="B6" s="160">
        <v>4.1216765099999995</v>
      </c>
      <c r="C6" s="50">
        <f>B6/$B$3</f>
        <v>0.009940832915674094</v>
      </c>
      <c r="D6" s="160">
        <v>3.3729259599999994</v>
      </c>
      <c r="E6" s="50">
        <f>D6/$D$3</f>
        <v>0.0082466435602728</v>
      </c>
      <c r="F6" s="170">
        <f>+ROUND(D6,1)-ROUND(B6,1)</f>
        <v>-0.6999999999999997</v>
      </c>
      <c r="G6" s="55">
        <f>IF(B6&lt;&gt;0,F6/B6,0)</f>
        <v>-0.16983380386637859</v>
      </c>
    </row>
    <row r="7" spans="1:7" s="33" customFormat="1" ht="12.75">
      <c r="A7" s="57" t="s">
        <v>50</v>
      </c>
      <c r="B7" s="100">
        <f>SUM(B3:B6)</f>
        <v>87.59090255000007</v>
      </c>
      <c r="C7" s="59">
        <f>B7/$B$3</f>
        <v>0.21125542605541422</v>
      </c>
      <c r="D7" s="100">
        <f>SUM(D3:D6)</f>
        <v>89.62238477000007</v>
      </c>
      <c r="E7" s="59">
        <f>D7/$D$3</f>
        <v>0.2191224684397793</v>
      </c>
      <c r="F7" s="60">
        <f>+ROUND(D7,1)-ROUND(B7,1)</f>
        <v>2</v>
      </c>
      <c r="G7" s="83">
        <f>IF(B7&lt;&gt;0,F7/B7,0)</f>
        <v>0.02283342152866078</v>
      </c>
    </row>
    <row r="9" spans="1:7" ht="13.5">
      <c r="A9" s="111" t="s">
        <v>62</v>
      </c>
      <c r="B9" s="165">
        <f>B2</f>
        <v>45016</v>
      </c>
      <c r="C9" s="107" t="s">
        <v>0</v>
      </c>
      <c r="D9" s="165">
        <f>D2</f>
        <v>45382</v>
      </c>
      <c r="E9" s="108" t="s">
        <v>0</v>
      </c>
      <c r="F9" s="109" t="str">
        <f>+F2</f>
        <v>Ch.</v>
      </c>
      <c r="G9" s="110" t="str">
        <f>+G2</f>
        <v>Ch. %</v>
      </c>
    </row>
    <row r="10" spans="1:7" ht="12.75">
      <c r="A10" s="53" t="s">
        <v>63</v>
      </c>
      <c r="B10" s="63">
        <v>527.5154879999999</v>
      </c>
      <c r="C10" s="101">
        <f>B10/$B$13</f>
        <v>0.26109791667674637</v>
      </c>
      <c r="D10" s="63">
        <v>534.705275</v>
      </c>
      <c r="E10" s="101">
        <f>D10/$D$13</f>
        <v>0.26253716583955256</v>
      </c>
      <c r="F10" s="56">
        <f>D10-B10</f>
        <v>7.189787000000138</v>
      </c>
      <c r="G10" s="55">
        <f>D10/B10-1</f>
        <v>0.013629527783647122</v>
      </c>
    </row>
    <row r="11" spans="1:7" ht="12.75">
      <c r="A11" s="53" t="s">
        <v>64</v>
      </c>
      <c r="B11" s="63">
        <v>807.516306999999</v>
      </c>
      <c r="C11" s="101">
        <f>B11/$B$13</f>
        <v>0.39968651202938654</v>
      </c>
      <c r="D11" s="63">
        <v>840.5809139999999</v>
      </c>
      <c r="E11" s="101">
        <f aca="true" t="shared" si="0" ref="E11:E23">D11/$D$13</f>
        <v>0.4127203174129535</v>
      </c>
      <c r="F11" s="56">
        <f aca="true" t="shared" si="1" ref="F11:F23">D11-B11</f>
        <v>33.06460700000093</v>
      </c>
      <c r="G11" s="55">
        <f aca="true" t="shared" si="2" ref="G11:G23">D11/B11-1</f>
        <v>0.040946054851621616</v>
      </c>
    </row>
    <row r="12" spans="1:7" ht="12.75" customHeight="1">
      <c r="A12" s="53" t="s">
        <v>65</v>
      </c>
      <c r="B12" s="63">
        <v>685.3423799999998</v>
      </c>
      <c r="C12" s="101">
        <f>B12/$B$13</f>
        <v>0.339215571293867</v>
      </c>
      <c r="D12" s="63">
        <v>661.3979249999998</v>
      </c>
      <c r="E12" s="101">
        <f t="shared" si="0"/>
        <v>0.32474251674749394</v>
      </c>
      <c r="F12" s="56">
        <f t="shared" si="1"/>
        <v>-23.94445500000006</v>
      </c>
      <c r="G12" s="55">
        <f t="shared" si="2"/>
        <v>-0.03493794590668686</v>
      </c>
    </row>
    <row r="13" spans="1:7" ht="12.75">
      <c r="A13" s="57" t="s">
        <v>66</v>
      </c>
      <c r="B13" s="102">
        <f>SUM(B10:B12)</f>
        <v>2020.3741749999988</v>
      </c>
      <c r="C13" s="103">
        <f>B13/$B$13</f>
        <v>1</v>
      </c>
      <c r="D13" s="102">
        <f>SUM(D10:D12)</f>
        <v>2036.6841139999997</v>
      </c>
      <c r="E13" s="103">
        <f t="shared" si="0"/>
        <v>1</v>
      </c>
      <c r="F13" s="60">
        <f t="shared" si="1"/>
        <v>16.309939000000895</v>
      </c>
      <c r="G13" s="104">
        <f t="shared" si="2"/>
        <v>0.008072731874035677</v>
      </c>
    </row>
    <row r="14" spans="1:7" ht="12.75">
      <c r="A14" s="53" t="s">
        <v>99</v>
      </c>
      <c r="B14" s="63">
        <v>143.8885219999999</v>
      </c>
      <c r="C14" s="101">
        <f>B14/$B$23</f>
        <v>0.07121874936854208</v>
      </c>
      <c r="D14" s="63">
        <v>190.4856120000001</v>
      </c>
      <c r="E14" s="101">
        <f t="shared" si="0"/>
        <v>0.09352732251929378</v>
      </c>
      <c r="F14" s="56">
        <f t="shared" si="1"/>
        <v>46.59709000000018</v>
      </c>
      <c r="G14" s="84">
        <f t="shared" si="2"/>
        <v>0.323841605656358</v>
      </c>
    </row>
    <row r="15" spans="1:7" ht="12.75">
      <c r="A15" s="53" t="s">
        <v>67</v>
      </c>
      <c r="B15" s="63">
        <v>312.2051629999995</v>
      </c>
      <c r="C15" s="101">
        <f aca="true" t="shared" si="3" ref="C15:C23">B15/$B$23</f>
        <v>0.15452838729736765</v>
      </c>
      <c r="D15" s="63">
        <v>302.5246710000002</v>
      </c>
      <c r="E15" s="101">
        <f t="shared" si="0"/>
        <v>0.1485378458644963</v>
      </c>
      <c r="F15" s="56">
        <f t="shared" si="1"/>
        <v>-9.680491999999333</v>
      </c>
      <c r="G15" s="84">
        <f t="shared" si="2"/>
        <v>-0.031006828673103448</v>
      </c>
    </row>
    <row r="16" spans="1:7" ht="12.75">
      <c r="A16" s="53" t="s">
        <v>100</v>
      </c>
      <c r="B16" s="63">
        <v>149.07936600000002</v>
      </c>
      <c r="C16" s="101">
        <f t="shared" si="3"/>
        <v>0.07378799820582745</v>
      </c>
      <c r="D16" s="63">
        <v>148.53685400000026</v>
      </c>
      <c r="E16" s="101">
        <f t="shared" si="0"/>
        <v>0.0729307274402398</v>
      </c>
      <c r="F16" s="56">
        <f t="shared" si="1"/>
        <v>-0.5425119999997605</v>
      </c>
      <c r="G16" s="84">
        <f t="shared" si="2"/>
        <v>-0.003639081749245987</v>
      </c>
    </row>
    <row r="17" spans="1:7" ht="12.75">
      <c r="A17" s="53" t="s">
        <v>101</v>
      </c>
      <c r="B17" s="63">
        <v>119.84467000000001</v>
      </c>
      <c r="C17" s="101">
        <f t="shared" si="3"/>
        <v>0.059318056765400924</v>
      </c>
      <c r="D17" s="63">
        <v>129.09659999999997</v>
      </c>
      <c r="E17" s="101">
        <f t="shared" si="0"/>
        <v>0.0633856763120999</v>
      </c>
      <c r="F17" s="56">
        <f t="shared" si="1"/>
        <v>9.251929999999959</v>
      </c>
      <c r="G17" s="84">
        <f t="shared" si="2"/>
        <v>0.07719934478521195</v>
      </c>
    </row>
    <row r="18" spans="1:7" ht="12.75">
      <c r="A18" s="53" t="s">
        <v>102</v>
      </c>
      <c r="B18" s="63">
        <v>435.5885279999994</v>
      </c>
      <c r="C18" s="101">
        <f>B18/$B$23</f>
        <v>0.21559794883044356</v>
      </c>
      <c r="D18" s="63">
        <v>431.0737160000004</v>
      </c>
      <c r="E18" s="101">
        <f t="shared" si="0"/>
        <v>0.21165467587086037</v>
      </c>
      <c r="F18" s="56">
        <f t="shared" si="1"/>
        <v>-4.51481199999904</v>
      </c>
      <c r="G18" s="84">
        <f t="shared" si="2"/>
        <v>-0.010364855155228114</v>
      </c>
    </row>
    <row r="19" spans="1:7" ht="12.75">
      <c r="A19" s="53" t="s">
        <v>103</v>
      </c>
      <c r="B19" s="63">
        <v>30.572642000000002</v>
      </c>
      <c r="C19" s="101">
        <f>B19/$B$23</f>
        <v>0.015132168277690452</v>
      </c>
      <c r="D19" s="63">
        <v>24.993873999999995</v>
      </c>
      <c r="E19" s="101">
        <f>D19/$D$13</f>
        <v>0.012271846099350486</v>
      </c>
      <c r="F19" s="56">
        <f>D19-B19</f>
        <v>-5.578768000000007</v>
      </c>
      <c r="G19" s="84">
        <f>D19/B19-1</f>
        <v>-0.18247582266524454</v>
      </c>
    </row>
    <row r="20" spans="1:7" ht="12.75">
      <c r="A20" s="53" t="s">
        <v>104</v>
      </c>
      <c r="B20" s="63">
        <v>124.56039499999999</v>
      </c>
      <c r="C20" s="101">
        <f>B20/$B$23</f>
        <v>0.06165214173755713</v>
      </c>
      <c r="D20" s="63">
        <v>108.01914</v>
      </c>
      <c r="E20" s="101">
        <f>D20/$D$13</f>
        <v>0.053036766603856374</v>
      </c>
      <c r="F20" s="56">
        <f>D20-B20</f>
        <v>-16.541254999999992</v>
      </c>
      <c r="G20" s="84">
        <f>D20/B20-1</f>
        <v>-0.13279706603371</v>
      </c>
    </row>
    <row r="21" spans="1:7" ht="12.75">
      <c r="A21" s="53" t="s">
        <v>105</v>
      </c>
      <c r="B21" s="63">
        <v>54.05663600000004</v>
      </c>
      <c r="C21" s="101">
        <f>B21/$B$23</f>
        <v>0.026755754784877937</v>
      </c>
      <c r="D21" s="63">
        <v>49.499478000000046</v>
      </c>
      <c r="E21" s="101">
        <f>D21/$D$13</f>
        <v>0.0243039544815736</v>
      </c>
      <c r="F21" s="56">
        <f>D21-B21</f>
        <v>-4.557157999999994</v>
      </c>
      <c r="G21" s="84">
        <f>D21/B21-1</f>
        <v>-0.08430339616397864</v>
      </c>
    </row>
    <row r="22" spans="1:7" s="33" customFormat="1" ht="12.75">
      <c r="A22" s="53" t="s">
        <v>106</v>
      </c>
      <c r="B22" s="63">
        <v>650.5782529999998</v>
      </c>
      <c r="C22" s="101">
        <f>B22/$B$23</f>
        <v>0.32200879473229266</v>
      </c>
      <c r="D22" s="63">
        <v>652.4541689999986</v>
      </c>
      <c r="E22" s="101">
        <f>D22/$D$13</f>
        <v>0.3203511848082293</v>
      </c>
      <c r="F22" s="56">
        <f>D22-B22</f>
        <v>1.8759159999988242</v>
      </c>
      <c r="G22" s="84">
        <f>D22/B22-1</f>
        <v>0.002883459432202695</v>
      </c>
    </row>
    <row r="23" spans="1:7" ht="12.75">
      <c r="A23" s="57" t="s">
        <v>66</v>
      </c>
      <c r="B23" s="102">
        <f>SUM(B14:B22)</f>
        <v>2020.374174999999</v>
      </c>
      <c r="C23" s="103">
        <f t="shared" si="3"/>
        <v>1</v>
      </c>
      <c r="D23" s="102">
        <f>SUM(D14:D22)</f>
        <v>2036.6841139999992</v>
      </c>
      <c r="E23" s="103">
        <f t="shared" si="0"/>
        <v>0.9999999999999998</v>
      </c>
      <c r="F23" s="60">
        <f t="shared" si="1"/>
        <v>16.309939000000213</v>
      </c>
      <c r="G23" s="104">
        <f t="shared" si="2"/>
        <v>0.008072731874035233</v>
      </c>
    </row>
    <row r="25" spans="1:5" ht="13.5">
      <c r="A25" s="111" t="s">
        <v>73</v>
      </c>
      <c r="B25" s="165">
        <f>B9</f>
        <v>45016</v>
      </c>
      <c r="C25" s="165">
        <f>D9</f>
        <v>45382</v>
      </c>
      <c r="D25" s="109" t="str">
        <f>+F9</f>
        <v>Ch.</v>
      </c>
      <c r="E25" s="110" t="str">
        <f>+G9</f>
        <v>Ch. %</v>
      </c>
    </row>
    <row r="26" spans="1:7" ht="12.75">
      <c r="A26" s="49" t="s">
        <v>50</v>
      </c>
      <c r="B26" s="105">
        <f>B7</f>
        <v>87.59090255000007</v>
      </c>
      <c r="C26" s="69">
        <f>D7</f>
        <v>89.62238477000007</v>
      </c>
      <c r="D26" s="51">
        <f>C26-B26</f>
        <v>2.031482220000001</v>
      </c>
      <c r="E26" s="82">
        <f>C26/B26-1</f>
        <v>0.023192844928619838</v>
      </c>
      <c r="F26" s="33"/>
      <c r="G26" s="33"/>
    </row>
    <row r="27" spans="1:5" ht="12.75">
      <c r="A27" s="53" t="s">
        <v>53</v>
      </c>
      <c r="B27" s="71">
        <f>+Water!B20</f>
        <v>410.2293263900005</v>
      </c>
      <c r="C27" s="71">
        <f>+Water!C20</f>
        <v>417.1</v>
      </c>
      <c r="D27" s="91">
        <f>C27-B27</f>
        <v>6.870673609999528</v>
      </c>
      <c r="E27" s="64">
        <f>C27/B27-1</f>
        <v>0.01674837260042117</v>
      </c>
    </row>
    <row r="28" spans="1:5" ht="12.75">
      <c r="A28" s="65" t="s">
        <v>54</v>
      </c>
      <c r="B28" s="92">
        <f>B26/B27</f>
        <v>0.2135169206960313</v>
      </c>
      <c r="C28" s="92">
        <f>C26/C27</f>
        <v>0.2148702583792857</v>
      </c>
      <c r="D28" s="93"/>
      <c r="E28" s="74"/>
    </row>
  </sheetData>
  <sheetProtection/>
  <printOptions/>
  <pageMargins left="0.75" right="0.75" top="1" bottom="1" header="0.5" footer="0.5"/>
  <pageSetup horizontalDpi="600" verticalDpi="600" orientation="portrait" paperSize="9" r:id="rId1"/>
  <ignoredErrors>
    <ignoredError sqref="B7 D7" formulaRange="1"/>
    <ignoredError sqref="C7" formula="1" formulaRange="1"/>
    <ignoredError sqref="C23 E23 E13:E18 C13:C18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22"/>
  </sheetPr>
  <dimension ref="A2:G1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3.00390625" style="75" customWidth="1"/>
    <col min="2" max="7" width="10.7109375" style="10" customWidth="1"/>
    <col min="8" max="16384" width="9.140625" style="10" customWidth="1"/>
  </cols>
  <sheetData>
    <row r="2" spans="1:7" ht="13.5">
      <c r="A2" s="115" t="s">
        <v>86</v>
      </c>
      <c r="B2" s="166">
        <v>45016</v>
      </c>
      <c r="C2" s="116" t="s">
        <v>0</v>
      </c>
      <c r="D2" s="166">
        <v>45382</v>
      </c>
      <c r="E2" s="117" t="s">
        <v>0</v>
      </c>
      <c r="F2" s="118" t="s">
        <v>89</v>
      </c>
      <c r="G2" s="119" t="s">
        <v>90</v>
      </c>
    </row>
    <row r="3" spans="1:7" ht="12.75">
      <c r="A3" s="49" t="s">
        <v>48</v>
      </c>
      <c r="B3" s="158">
        <v>20.556599</v>
      </c>
      <c r="C3" s="50">
        <f>B3/$B$3</f>
        <v>1</v>
      </c>
      <c r="D3" s="158">
        <v>22.42084313</v>
      </c>
      <c r="E3" s="50">
        <f>D3/$D$3</f>
        <v>1</v>
      </c>
      <c r="F3" s="169">
        <f>+ROUND(D3,1)-ROUND(B3,1)</f>
        <v>1.7999999999999972</v>
      </c>
      <c r="G3" s="52">
        <f>IF(B3&lt;&gt;0,F3/B3,0)</f>
        <v>0.08756312267413482</v>
      </c>
    </row>
    <row r="4" spans="1:7" ht="12.75">
      <c r="A4" s="53" t="s">
        <v>49</v>
      </c>
      <c r="B4" s="159">
        <v>-12.38891945</v>
      </c>
      <c r="C4" s="50">
        <f>B4/$B$3</f>
        <v>-0.6026735964446259</v>
      </c>
      <c r="D4" s="159">
        <v>-12.54058295</v>
      </c>
      <c r="E4" s="50">
        <f>D4/$D$3</f>
        <v>-0.5593270010983747</v>
      </c>
      <c r="F4" s="170">
        <f>+ROUND(D4,1)-ROUND(B4,1)</f>
        <v>-0.09999999999999964</v>
      </c>
      <c r="G4" s="55">
        <f>IF(B4&lt;&gt;0,F4/B4,0)</f>
        <v>0.008071728967452415</v>
      </c>
    </row>
    <row r="5" spans="1:7" ht="12.75">
      <c r="A5" s="53" t="s">
        <v>6</v>
      </c>
      <c r="B5" s="159">
        <v>-3.2642272400000003</v>
      </c>
      <c r="C5" s="50">
        <f>B5/$B$3</f>
        <v>-0.15879218347354057</v>
      </c>
      <c r="D5" s="159">
        <v>-3.51932026</v>
      </c>
      <c r="E5" s="50">
        <f>D5/$D$3</f>
        <v>-0.15696645481146096</v>
      </c>
      <c r="F5" s="170">
        <f>+ROUND(D5,1)-ROUND(B5,1)</f>
        <v>-0.20000000000000018</v>
      </c>
      <c r="G5" s="55">
        <f>IF(B5&lt;&gt;0,F5/B5,0)</f>
        <v>0.06127024416351606</v>
      </c>
    </row>
    <row r="6" spans="1:7" s="33" customFormat="1" ht="12.75">
      <c r="A6" s="53" t="s">
        <v>9</v>
      </c>
      <c r="B6" s="160">
        <v>0.67106856</v>
      </c>
      <c r="C6" s="50">
        <f>B6/$B$3</f>
        <v>0.03264492146779728</v>
      </c>
      <c r="D6" s="160">
        <v>0.5978430400000001</v>
      </c>
      <c r="E6" s="50">
        <f>D6/$D$3</f>
        <v>0.02666461009220754</v>
      </c>
      <c r="F6" s="170">
        <f>+ROUND(D6,1)-ROUND(B6,1)</f>
        <v>-0.09999999999999998</v>
      </c>
      <c r="G6" s="55">
        <f>IF(B6&lt;&gt;0,F6/B6,0)</f>
        <v>-0.1490160707275572</v>
      </c>
    </row>
    <row r="7" spans="1:7" ht="12.75">
      <c r="A7" s="57" t="s">
        <v>50</v>
      </c>
      <c r="B7" s="46">
        <f>SUM(B3:B6)</f>
        <v>5.574520869999999</v>
      </c>
      <c r="C7" s="59">
        <f>B7/$B$3</f>
        <v>0.2711791415496308</v>
      </c>
      <c r="D7" s="46">
        <f>SUM(D3:D6)</f>
        <v>6.9587829600000015</v>
      </c>
      <c r="E7" s="59">
        <f>D7/$D$3</f>
        <v>0.31037115418237177</v>
      </c>
      <c r="F7" s="60">
        <f>D7-B7</f>
        <v>1.3842620900000027</v>
      </c>
      <c r="G7" s="83">
        <f>D7/B7-1</f>
        <v>0.2483194739568717</v>
      </c>
    </row>
    <row r="10" spans="1:5" ht="13.5">
      <c r="A10" s="115"/>
      <c r="B10" s="166">
        <f>B2</f>
        <v>45016</v>
      </c>
      <c r="C10" s="166">
        <f>D2</f>
        <v>45382</v>
      </c>
      <c r="D10" s="118" t="str">
        <f>+F2</f>
        <v>Ch.</v>
      </c>
      <c r="E10" s="119" t="str">
        <f>+G2</f>
        <v>Ch. %</v>
      </c>
    </row>
    <row r="11" spans="1:5" ht="12.75">
      <c r="A11" s="49" t="s">
        <v>68</v>
      </c>
      <c r="B11" s="85"/>
      <c r="C11" s="85"/>
      <c r="D11" s="91"/>
      <c r="E11" s="64"/>
    </row>
    <row r="12" spans="1:5" ht="12.75">
      <c r="A12" s="53" t="s">
        <v>69</v>
      </c>
      <c r="B12" s="157">
        <v>617.666</v>
      </c>
      <c r="C12" s="157">
        <v>641.9</v>
      </c>
      <c r="D12" s="56">
        <f>C12-B12</f>
        <v>24.233999999999924</v>
      </c>
      <c r="E12" s="55">
        <f>C12/B12-1</f>
        <v>0.039234796799564764</v>
      </c>
    </row>
    <row r="13" spans="1:5" ht="12.75">
      <c r="A13" s="65" t="s">
        <v>70</v>
      </c>
      <c r="B13" s="112">
        <v>201</v>
      </c>
      <c r="C13" s="112">
        <v>214</v>
      </c>
      <c r="D13" s="113">
        <f>C13-B13</f>
        <v>13</v>
      </c>
      <c r="E13" s="114">
        <f>C13/B13-1</f>
        <v>0.06467661691542292</v>
      </c>
    </row>
    <row r="16" spans="1:5" ht="13.5">
      <c r="A16" s="120" t="s">
        <v>73</v>
      </c>
      <c r="B16" s="166">
        <f>B10</f>
        <v>45016</v>
      </c>
      <c r="C16" s="166">
        <f>C10</f>
        <v>45382</v>
      </c>
      <c r="D16" s="118" t="str">
        <f>+D10</f>
        <v>Ch.</v>
      </c>
      <c r="E16" s="119" t="str">
        <f>+E10</f>
        <v>Ch. %</v>
      </c>
    </row>
    <row r="17" spans="1:5" ht="12.75">
      <c r="A17" s="49" t="s">
        <v>50</v>
      </c>
      <c r="B17" s="69">
        <f>B7</f>
        <v>5.574520869999999</v>
      </c>
      <c r="C17" s="69">
        <f>D7</f>
        <v>6.9587829600000015</v>
      </c>
      <c r="D17" s="51">
        <f>C17-B17</f>
        <v>1.3842620900000027</v>
      </c>
      <c r="E17" s="52">
        <f>C17/B17-1</f>
        <v>0.2483194739568717</v>
      </c>
    </row>
    <row r="18" spans="1:5" ht="12.75">
      <c r="A18" s="53" t="s">
        <v>57</v>
      </c>
      <c r="B18" s="71">
        <f>+Waste!B27</f>
        <v>410.2293263900005</v>
      </c>
      <c r="C18" s="71">
        <f>+Waste!C27</f>
        <v>417.1</v>
      </c>
      <c r="D18" s="91">
        <f>C18-B18</f>
        <v>6.870673609999528</v>
      </c>
      <c r="E18" s="64">
        <f>C18/B18-1</f>
        <v>0.01674837260042117</v>
      </c>
    </row>
    <row r="19" spans="1:5" ht="12.75">
      <c r="A19" s="65" t="s">
        <v>54</v>
      </c>
      <c r="B19" s="92">
        <f>B17/B18</f>
        <v>0.013588791710859704</v>
      </c>
      <c r="C19" s="92">
        <f>C17/C18</f>
        <v>0.016683728026852078</v>
      </c>
      <c r="D19" s="93"/>
      <c r="E19" s="74"/>
    </row>
  </sheetData>
  <sheetProtection/>
  <printOptions/>
  <pageMargins left="0.75" right="0.75" top="1" bottom="1" header="0.5" footer="0.5"/>
  <pageSetup orientation="portrait" paperSize="9"/>
  <ignoredErrors>
    <ignoredError sqref="C6 B7 D7" formulaRange="1"/>
    <ignoredError sqref="C7" formula="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Hera</dc:creator>
  <cp:keywords/>
  <dc:description/>
  <cp:lastModifiedBy>Pereira Biondi Oliveira Manuela</cp:lastModifiedBy>
  <cp:lastPrinted>2011-03-21T15:21:45Z</cp:lastPrinted>
  <dcterms:created xsi:type="dcterms:W3CDTF">2008-08-08T14:48:29Z</dcterms:created>
  <dcterms:modified xsi:type="dcterms:W3CDTF">2024-05-08T08:46:40Z</dcterms:modified>
  <cp:category/>
  <cp:version/>
  <cp:contentType/>
  <cp:contentStatus/>
</cp:coreProperties>
</file>